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1. GCC\"/>
    </mc:Choice>
  </mc:AlternateContent>
  <xr:revisionPtr revIDLastSave="0" documentId="13_ncr:1_{750A92A9-E386-4F25-98A3-9FADB5875550}" xr6:coauthVersionLast="46" xr6:coauthVersionMax="46" xr10:uidLastSave="{00000000-0000-0000-0000-000000000000}"/>
  <workbookProtection workbookAlgorithmName="SHA-512" workbookHashValue="7zltQJNpKwVL2IPeE7hrkd6tY6HCp8X+Ug7C5gAfrgNk6t4+GWf2zfwwIT5xuYtdpX0FtcOYH7/jgYDPyT102g==" workbookSaltValue="wdd/qSr4IQp6sHfu1KTJ+w==" workbookSpinCount="100000" lockStructure="1"/>
  <bookViews>
    <workbookView xWindow="28680" yWindow="1440" windowWidth="20730" windowHeight="11160" tabRatio="547" xr2:uid="{00000000-000D-0000-FFFF-FFFF00000000}"/>
  </bookViews>
  <sheets>
    <sheet name="PAII-59_CC" sheetId="13" r:id="rId1"/>
    <sheet name="PAII-60_CC" sheetId="7" r:id="rId2"/>
    <sheet name="PAII-61_CC" sheetId="12" r:id="rId3"/>
    <sheet name="CC" sheetId="8" state="hidden" r:id="rId4"/>
    <sheet name="PAII 60" sheetId="15" state="hidden" r:id="rId5"/>
    <sheet name="Desplegables" sheetId="3" state="hidden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3" l="1"/>
  <c r="D16" i="13"/>
  <c r="T7" i="8"/>
  <c r="S7" i="8"/>
  <c r="U6" i="8"/>
  <c r="T6" i="8"/>
  <c r="S6" i="8"/>
  <c r="E16" i="7" l="1"/>
  <c r="F16" i="7" s="1"/>
  <c r="D19" i="7"/>
  <c r="D18" i="7"/>
  <c r="D17" i="7"/>
  <c r="D16" i="7"/>
  <c r="D20" i="7" l="1"/>
  <c r="E4" i="15" l="1"/>
  <c r="I4" i="15" s="1"/>
  <c r="P4" i="15"/>
  <c r="E5" i="15"/>
  <c r="M5" i="15" s="1"/>
  <c r="G5" i="15"/>
  <c r="K5" i="15"/>
  <c r="P5" i="15"/>
  <c r="E6" i="15"/>
  <c r="M6" i="15" s="1"/>
  <c r="P6" i="15"/>
  <c r="E7" i="15"/>
  <c r="M7" i="15" s="1"/>
  <c r="F7" i="15"/>
  <c r="G7" i="15"/>
  <c r="I7" i="15"/>
  <c r="K7" i="15"/>
  <c r="P7" i="15"/>
  <c r="E8" i="15"/>
  <c r="M8" i="15" s="1"/>
  <c r="P8" i="15"/>
  <c r="C9" i="15"/>
  <c r="P9" i="15"/>
  <c r="C14" i="15"/>
  <c r="E14" i="15" s="1"/>
  <c r="C15" i="15"/>
  <c r="E15" i="15" s="1"/>
  <c r="C17" i="15"/>
  <c r="E17" i="15" s="1"/>
  <c r="O7" i="15" l="1"/>
  <c r="C18" i="15"/>
  <c r="E18" i="15" s="1"/>
  <c r="K8" i="15"/>
  <c r="I8" i="15"/>
  <c r="G8" i="15"/>
  <c r="F8" i="15"/>
  <c r="C16" i="15"/>
  <c r="E16" i="15" s="1"/>
  <c r="I6" i="15"/>
  <c r="G6" i="15"/>
  <c r="K6" i="15"/>
  <c r="F6" i="15"/>
  <c r="I5" i="15"/>
  <c r="I9" i="15" s="1"/>
  <c r="F5" i="15"/>
  <c r="E9" i="15"/>
  <c r="K4" i="15"/>
  <c r="G4" i="15"/>
  <c r="F4" i="15"/>
  <c r="M4" i="15"/>
  <c r="M9" i="15" s="1"/>
  <c r="E20" i="13"/>
  <c r="O8" i="15" l="1"/>
  <c r="G9" i="15"/>
  <c r="O9" i="15" s="1"/>
  <c r="O6" i="15"/>
  <c r="K9" i="15"/>
  <c r="F9" i="15"/>
  <c r="O5" i="15"/>
  <c r="O4" i="15"/>
  <c r="V18" i="13"/>
  <c r="F16" i="13"/>
  <c r="D10" i="13"/>
  <c r="H10" i="13"/>
  <c r="O10" i="13"/>
  <c r="S10" i="13"/>
  <c r="Y8" i="13"/>
  <c r="W8" i="13"/>
  <c r="U8" i="13"/>
  <c r="Q8" i="13"/>
  <c r="N8" i="13"/>
  <c r="C10" i="8" l="1"/>
  <c r="D17" i="12" l="1"/>
  <c r="F17" i="12" s="1"/>
  <c r="D16" i="12"/>
  <c r="F16" i="12" s="1"/>
  <c r="D19" i="12"/>
  <c r="F19" i="12" s="1"/>
  <c r="D18" i="12"/>
  <c r="F18" i="12" s="1"/>
  <c r="K7" i="8"/>
  <c r="L6" i="8"/>
  <c r="O6" i="8" l="1"/>
  <c r="D20" i="13" s="1"/>
  <c r="F20" i="13" s="1"/>
  <c r="V10" i="13"/>
  <c r="F17" i="7"/>
  <c r="R7" i="8"/>
  <c r="F19" i="7"/>
  <c r="F18" i="7"/>
  <c r="V18" i="12"/>
  <c r="D10" i="12"/>
  <c r="H10" i="12"/>
  <c r="O10" i="12"/>
  <c r="S10" i="12"/>
  <c r="V10" i="12"/>
  <c r="Y8" i="12"/>
  <c r="W8" i="12"/>
  <c r="U8" i="12"/>
  <c r="Q8" i="12"/>
  <c r="N8" i="12"/>
  <c r="V18" i="7"/>
  <c r="D10" i="7"/>
  <c r="H10" i="7"/>
  <c r="O10" i="7"/>
  <c r="S10" i="7"/>
  <c r="V10" i="7"/>
  <c r="Y8" i="7"/>
  <c r="W8" i="7"/>
  <c r="U8" i="7"/>
  <c r="N8" i="7"/>
  <c r="R6" i="8" l="1"/>
  <c r="E20" i="12"/>
  <c r="D20" i="12"/>
  <c r="F20" i="12" l="1"/>
  <c r="E20" i="7" l="1"/>
  <c r="F20" i="7" s="1"/>
</calcChain>
</file>

<file path=xl/sharedStrings.xml><?xml version="1.0" encoding="utf-8"?>
<sst xmlns="http://schemas.openxmlformats.org/spreadsheetml/2006/main" count="265" uniqueCount="152">
  <si>
    <t>Periodo</t>
  </si>
  <si>
    <t xml:space="preserve">Eficacia </t>
  </si>
  <si>
    <t>Efectividad</t>
  </si>
  <si>
    <t>Trimestral</t>
  </si>
  <si>
    <t xml:space="preserve">Semestral </t>
  </si>
  <si>
    <t>Anual</t>
  </si>
  <si>
    <t>Bimestral</t>
  </si>
  <si>
    <t xml:space="preserve">Tipo de Indicador </t>
  </si>
  <si>
    <t>Meta</t>
  </si>
  <si>
    <t>Unidad de Medida</t>
  </si>
  <si>
    <t>Frecuencia</t>
  </si>
  <si>
    <t>Programado</t>
  </si>
  <si>
    <t>Ejecutado</t>
  </si>
  <si>
    <t>INFORMACIÓN DEL INDICADOR</t>
  </si>
  <si>
    <t>Ejec/Prog
Vigencia</t>
  </si>
  <si>
    <t>CÓDIGO: PE-FR-006</t>
  </si>
  <si>
    <t>ENE - MAR</t>
  </si>
  <si>
    <t>ABR - JUN</t>
  </si>
  <si>
    <t>JUL - SEPT</t>
  </si>
  <si>
    <t>OCT - DIC</t>
  </si>
  <si>
    <t>%</t>
  </si>
  <si>
    <t xml:space="preserve">PROCESO: PLANEACIÓN ESTRATÉGICA </t>
  </si>
  <si>
    <t>Objetivo Indicador</t>
  </si>
  <si>
    <t>ID-Act</t>
  </si>
  <si>
    <t>Peso/100</t>
  </si>
  <si>
    <t>Descripción Actividad</t>
  </si>
  <si>
    <t>Nombre</t>
  </si>
  <si>
    <t>Tipo de Indicador</t>
  </si>
  <si>
    <t>Formula</t>
  </si>
  <si>
    <t>Producto</t>
  </si>
  <si>
    <t>Fuente de datos</t>
  </si>
  <si>
    <t>FORMATO FICHA TÉCNICA INDICADORES DE GESTIÓN</t>
  </si>
  <si>
    <t>VERSIÓN: 4</t>
  </si>
  <si>
    <t>Proceso:</t>
  </si>
  <si>
    <t>Calidad</t>
  </si>
  <si>
    <t>Economía</t>
  </si>
  <si>
    <t>Proceso</t>
  </si>
  <si>
    <t>Eficiencia</t>
  </si>
  <si>
    <t>Periodicidad</t>
  </si>
  <si>
    <t>Subproceso</t>
  </si>
  <si>
    <t>Sub-Proceso:</t>
  </si>
  <si>
    <t>Nombre del Indicador</t>
  </si>
  <si>
    <t>1.(PE) Planeación estratégica</t>
  </si>
  <si>
    <t>1.(GR) Gestión de riesgos</t>
  </si>
  <si>
    <t>1.(GS) Gestión social</t>
  </si>
  <si>
    <t>1.(CC) Comunicación corporativa</t>
  </si>
  <si>
    <t>1.(GA) Gestión ambiental</t>
  </si>
  <si>
    <t>2.(PP) Planeación de Proyectos</t>
  </si>
  <si>
    <t>2. (EP) Ejecución de Proyectos</t>
  </si>
  <si>
    <t>2.(OP) Operación y  mantenimiento de proyectos</t>
  </si>
  <si>
    <t>2. (EN) Explotación y gestión de negocios</t>
  </si>
  <si>
    <t>3. (GL) Gestión legal</t>
  </si>
  <si>
    <t>3. (GC) Gestión contractual</t>
  </si>
  <si>
    <t>3. (AP) Gestión de adquisición predial</t>
  </si>
  <si>
    <t>3. (SI) Gestión de seguridad de la información</t>
  </si>
  <si>
    <t>3. (TH) Gestión Humano</t>
  </si>
  <si>
    <t>3. (GF) Gestión financiera</t>
  </si>
  <si>
    <t>3. (AL) Gestión administrativa y logística</t>
  </si>
  <si>
    <t>3. (GD) Gestión documental</t>
  </si>
  <si>
    <t>3. (IT) Administración de recursos IT</t>
  </si>
  <si>
    <t>4. (EM) Evaluación y  mejoramiento  de la gestión</t>
  </si>
  <si>
    <t>4. (AD) Administración de asuntos disciplinarios</t>
  </si>
  <si>
    <t>4. (GP) Gestión de PQRS</t>
  </si>
  <si>
    <t>2. (ECV) Gestión de la Captura de Valor ECV</t>
  </si>
  <si>
    <t>2. (GTA) Gestión Técnica en Arquitectura y Urbanismo GTA</t>
  </si>
  <si>
    <t>3.(GPS) Ejecución presupuestal</t>
  </si>
  <si>
    <t>3.(GTS) Gestión tesorería</t>
  </si>
  <si>
    <t>3. (SGC) Gestión contable</t>
  </si>
  <si>
    <t>3. (GTB) Gestión tributaria</t>
  </si>
  <si>
    <t xml:space="preserve">3. (CMN) Gestión caja menor </t>
  </si>
  <si>
    <t>3.(AMB) Administración Y  Mantenimiento Bienes Inmuebles</t>
  </si>
  <si>
    <t>3. (PGC) Planeación Gestión de Compras</t>
  </si>
  <si>
    <t>3. (ETI) Estrategia de TI</t>
  </si>
  <si>
    <t>3. (OTI) Gestion de la Operación OTI</t>
  </si>
  <si>
    <t>3. (PIT) Proyectos de TI</t>
  </si>
  <si>
    <t>3. (ADS) Adquisición del Suelo</t>
  </si>
  <si>
    <t>3. (PGS) Planificación de Gestión del Suelo</t>
  </si>
  <si>
    <t>Fuente de Información</t>
  </si>
  <si>
    <t>Grafico Meta VS. Avance</t>
  </si>
  <si>
    <t>INFORME DE AVANCE CUALITATIVO</t>
  </si>
  <si>
    <t>MEDICIÓN DEL AVANCE Y CUMPLIMIENTO DEL INDICADOR</t>
  </si>
  <si>
    <t>Línea base</t>
  </si>
  <si>
    <t>ID PAII</t>
  </si>
  <si>
    <t>Ponderación</t>
  </si>
  <si>
    <t>Responsable de la Medición</t>
  </si>
  <si>
    <t>Producto Obtenido</t>
  </si>
  <si>
    <t>Retrasos y soluciones</t>
  </si>
  <si>
    <t>Objetivo del indicador</t>
  </si>
  <si>
    <t>1er Trimestre</t>
  </si>
  <si>
    <t>2do Trimestre</t>
  </si>
  <si>
    <t>3er Trimestre</t>
  </si>
  <si>
    <t>4to Trimestre</t>
  </si>
  <si>
    <t>Total</t>
  </si>
  <si>
    <t>Programación 2021</t>
  </si>
  <si>
    <t>Línea base
2020</t>
  </si>
  <si>
    <t>Meta
2021</t>
  </si>
  <si>
    <t>Formula del Indicador</t>
  </si>
  <si>
    <t>Unidad de Medica</t>
  </si>
  <si>
    <t>PAPEL DE TRABAJO 
FORMULACIÓN INDICADORES DE GESTIÓN 2021</t>
  </si>
  <si>
    <t>PAII -59</t>
  </si>
  <si>
    <t xml:space="preserve">Informar proactiva y oportunamente  los hitos del proyecto Primera Línea del Metro de Bogotá. </t>
  </si>
  <si>
    <t>Cantidad de ciudadanos informados</t>
  </si>
  <si>
    <t xml:space="preserve">Medir el  numero de ciudadanos informados  </t>
  </si>
  <si>
    <t>Unidades</t>
  </si>
  <si>
    <t>Cuadro de Control interno GCC</t>
  </si>
  <si>
    <t>N° de ciudadanos informados sobre los hitos de la PLMB</t>
  </si>
  <si>
    <t>Personas informadas</t>
  </si>
  <si>
    <t>PAII -60</t>
  </si>
  <si>
    <t>Seguidores en redes sociales</t>
  </si>
  <si>
    <t>Aumentar la cobertura de seguidores en redes sociales</t>
  </si>
  <si>
    <t>Porcentaje</t>
  </si>
  <si>
    <t>∑ de seguidores nuevos en todas las redes sociales</t>
  </si>
  <si>
    <t>Seguidores nuevos en redes sociales</t>
  </si>
  <si>
    <t>PAII -61</t>
  </si>
  <si>
    <t>Medir el grado y calidad de las publicaciones divulgadas a los grupos de valor e interés en las distintas redes sociales de la EMB</t>
  </si>
  <si>
    <t>Grado y calidad de las publicaciones divulgadas</t>
  </si>
  <si>
    <t>Medir el grado y calidad de las publicaciones divulgadasen las distintas redes sociales de la EMB</t>
  </si>
  <si>
    <t>Cuadro de Control interno GCC (métricas)</t>
  </si>
  <si>
    <t>(número de respuestas) / (número de preguntas formuladas) * 100</t>
  </si>
  <si>
    <t>100% de respuestas</t>
  </si>
  <si>
    <t xml:space="preserve">Respuestas entregadas a las preguntas realizadas, no a comentarios </t>
  </si>
  <si>
    <t>Líder del proceso</t>
  </si>
  <si>
    <t xml:space="preserve">Avance y logros </t>
  </si>
  <si>
    <t xml:space="preserve">Durante los meses de enero, febrero y marzo a través de la estrategia de comunicación digital se ha logrado aumentar la cobertura de seguidores así: 
Twitter: 1.130
Facebook: 397
Instagram: 289
YouTube: 70
Linkedin: 7.237
Para un total en el trimestre de 9.123 nuevos seguidores </t>
  </si>
  <si>
    <t xml:space="preserve">No se han presentado retrasos </t>
  </si>
  <si>
    <t>Cuadro de control de la GCC con las evidencias del número de seguidores por red social</t>
  </si>
  <si>
    <t>Durante los meses de enero, febrero  y marzo la relación de preguntas y respuestas para cada uno de los meses fue así:
Enero: un total 79 preguntas realizadas y 79 respuestas entregadas
Twitter 2 preguntas realizadas y 2 respuestas entregadas
Facebook 55 preguntas realizadas y 55 respuestas entregadas
Linkedin 7 preguntas realizadas y 7 respuestas entregadas
Instagram 15 preguntas realizadas y 15 respuestas entregadas
Febrero: un total 60 preguntas realizadas y 60 respuestas entregadas
Facebook 38 preguntas realizadas y 38 respuestas entregadas
Linkedin 13 preguntas realizadas y 13 respuestas entregadas
Instagram 9 preguntas realizadas y 9 respuestas entregadas
Marzo: un total 39 preguntas realizadas y 39 respuestas entregadas
Twitter 1 pregunta realizada y 1 respuesta entregada
Facebook 31 preguntas realizadas y 31 respuestas entregadas
Linkedin 2 preguntas realizadas y 2 respuestas entregadas
Instagram 5 preguntas realizadas y 5 respuestas entregadas
Para el trimestre el total es de 178 preguntas realizadas y 178 respuestas entregadas</t>
  </si>
  <si>
    <t>A través de los distintos canales de comunicación de la EMB, se ha informado a los diferentes grupos de interés, sobre los avances y temas del Proyecto. 
En los meses de enero, febrero y marzo de 2021 se informó a un total de 259.728 personas.
Los principales temas socializados fueron:
-Enel-Codensa obtiene licencia ambiental para traslado de subestación Calle Primera por el metro de Bogotá 
-Leonidas Narváez, nuevo gerente general de la Empresa Metro de Bogotá
-Por traslado de redes para construir el metro, 113 barrios tendrán cortes escalonados de agua entre el 8 y 12 de febrero. 
-La Empresa Metro de Bogotá le rinde cuentas a la ciudadanía. 
-En 2020, a buen ritmo avanzó la apuesta de Bogotá por la Nueva Movilidad.
-Continúa el traslado anticipado de infraestructura eléctrica, en el marco de la construcción de la Primera Línea del Metro de Bogotá
-Primera Línea del Metro de Bogotá nominada a “Mejor proyecto de transporte” en los P3 Awards 2020
-Primera Línea del Metro de Bogotá se lleva el premio a “Mejor proyecto de transporte”, en los P3 Awards 2020
-IDU inicia entrega de predios para Primera Línea del Metro de Bogotá</t>
  </si>
  <si>
    <t>Cuadro de control de la GCC con la evidencia del número de informados</t>
  </si>
  <si>
    <t>Linkedin aumentar seguidores en 25%</t>
  </si>
  <si>
    <t>YouTube aumentar seguidores en 15%</t>
  </si>
  <si>
    <t>Instagram aumentar seguidores en 25%</t>
  </si>
  <si>
    <t>Facebook aumentar seguidores en 25%</t>
  </si>
  <si>
    <t>Twitter aumentar seguidores en 2%</t>
  </si>
  <si>
    <t>Cumplimiento Indicador Trimestre</t>
  </si>
  <si>
    <t>Nuevo Seguidores Enero 2021</t>
  </si>
  <si>
    <t>Meta Seguidores
Trimestre</t>
  </si>
  <si>
    <t>Medición Enero</t>
  </si>
  <si>
    <t>Total Ejecutado</t>
  </si>
  <si>
    <t>Total Programado</t>
  </si>
  <si>
    <t>4to Trimestre
Ejecutado</t>
  </si>
  <si>
    <t>3er Trimestre
Ejecutado</t>
  </si>
  <si>
    <t>2do Trimestre
Ejecutado</t>
  </si>
  <si>
    <t>1er Trimestre
Ejecutado</t>
  </si>
  <si>
    <t>1er Trimestre
Programado</t>
  </si>
  <si>
    <t xml:space="preserve">
Todas las Redes
 2021
</t>
  </si>
  <si>
    <t>Meta Seguidores
2021</t>
  </si>
  <si>
    <t>Meta 2021</t>
  </si>
  <si>
    <t>Linea Base
2020</t>
  </si>
  <si>
    <t>Medición Indicadores  2021</t>
  </si>
  <si>
    <t>Aumentar la cobertura de seguidores en las distintas redes sociales de la EMB, a través de la estrategia de comunicación digital y sus publicaciones en medios de comunicación, teniendo en cuenta el cierre de la vigencia 2021 así:
Twitter aumentar seguidores en 3%
Facebook aumentar seguidores en 30%
Instagram aumentar seguidores en 30%
YouTube aumentar seguidores en 15%
Linkedin aumentar seguidores en 100%</t>
  </si>
  <si>
    <t>Aumentar la cobertura de seguidores en las distintas redes sociales de la EMB, a través de la estrategia de comunicación digital y sus publicaciones en medios de comunicación, teniendo en cuenta el cierre de la vigencia 2021 así:
Twitter aumentar seguidores en 3%
Facebook aumentar seguidores en 30%
Instagram aumentar seguidores en 30%
YouTube aumentar seguidores en 15%
Linkedin aumentar seguidores en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</si>
</sst>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>
    <font>
      <sz val="11"/>
      <color indexed="8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</font>
    <font>
      <sz val="11"/>
      <color indexed="8"/>
      <name val="Arial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9" fillId="0" borderId="0" applyBorder="0" applyProtection="0"/>
    <xf numFmtId="9" fontId="10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1" fontId="10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1" fontId="10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" fillId="0" borderId="0"/>
  </cellStyleXfs>
  <cellXfs count="150">
    <xf numFmtId="0" fontId="0" fillId="0" borderId="0" xfId="0"/>
    <xf numFmtId="0" fontId="13" fillId="0" borderId="0" xfId="0" applyFont="1"/>
    <xf numFmtId="0" fontId="13" fillId="0" borderId="0" xfId="0" applyFont="1" applyAlignment="1">
      <alignment vertical="center"/>
    </xf>
    <xf numFmtId="0" fontId="16" fillId="4" borderId="6" xfId="17" applyFont="1" applyFill="1" applyBorder="1" applyAlignment="1">
      <alignment horizontal="center" vertical="center"/>
    </xf>
    <xf numFmtId="0" fontId="16" fillId="4" borderId="6" xfId="17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4" borderId="13" xfId="0" applyNumberFormat="1" applyFont="1" applyFill="1" applyBorder="1" applyAlignment="1">
      <alignment horizontal="center" vertical="center" wrapText="1"/>
    </xf>
    <xf numFmtId="0" fontId="14" fillId="4" borderId="13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6" xfId="0" applyFont="1" applyBorder="1" applyAlignment="1">
      <alignment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1" xfId="0" applyFont="1" applyBorder="1"/>
    <xf numFmtId="0" fontId="17" fillId="0" borderId="2" xfId="0" applyFont="1" applyBorder="1"/>
    <xf numFmtId="0" fontId="17" fillId="0" borderId="3" xfId="0" applyFont="1" applyBorder="1"/>
    <xf numFmtId="0" fontId="17" fillId="0" borderId="16" xfId="0" applyFont="1" applyBorder="1"/>
    <xf numFmtId="0" fontId="17" fillId="0" borderId="0" xfId="0" applyFont="1" applyBorder="1"/>
    <xf numFmtId="0" fontId="18" fillId="7" borderId="0" xfId="0" applyFont="1" applyFill="1" applyBorder="1" applyAlignment="1">
      <alignment vertical="center"/>
    </xf>
    <xf numFmtId="0" fontId="17" fillId="0" borderId="4" xfId="0" applyFont="1" applyBorder="1"/>
    <xf numFmtId="0" fontId="18" fillId="0" borderId="6" xfId="0" applyNumberFormat="1" applyFont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/>
    </xf>
    <xf numFmtId="9" fontId="18" fillId="0" borderId="6" xfId="0" applyNumberFormat="1" applyFont="1" applyBorder="1" applyAlignment="1">
      <alignment horizontal="center" vertical="center"/>
    </xf>
    <xf numFmtId="0" fontId="17" fillId="0" borderId="0" xfId="0" applyFont="1" applyBorder="1" applyAlignment="1"/>
    <xf numFmtId="9" fontId="17" fillId="0" borderId="6" xfId="2" applyFont="1" applyBorder="1" applyAlignment="1">
      <alignment horizontal="center" vertical="center"/>
    </xf>
    <xf numFmtId="0" fontId="18" fillId="3" borderId="6" xfId="0" applyNumberFormat="1" applyFont="1" applyFill="1" applyBorder="1" applyAlignment="1">
      <alignment horizontal="center" vertical="center" wrapText="1"/>
    </xf>
    <xf numFmtId="9" fontId="17" fillId="3" borderId="6" xfId="0" applyNumberFormat="1" applyFont="1" applyFill="1" applyBorder="1" applyAlignment="1">
      <alignment horizontal="center" vertical="center"/>
    </xf>
    <xf numFmtId="9" fontId="18" fillId="3" borderId="6" xfId="0" applyNumberFormat="1" applyFont="1" applyFill="1" applyBorder="1" applyAlignment="1">
      <alignment horizontal="center" vertical="center"/>
    </xf>
    <xf numFmtId="0" fontId="17" fillId="0" borderId="7" xfId="0" applyFont="1" applyBorder="1"/>
    <xf numFmtId="0" fontId="17" fillId="0" borderId="5" xfId="0" applyFont="1" applyBorder="1"/>
    <xf numFmtId="0" fontId="17" fillId="0" borderId="8" xfId="0" applyFont="1" applyBorder="1"/>
    <xf numFmtId="0" fontId="20" fillId="6" borderId="6" xfId="0" applyFont="1" applyFill="1" applyBorder="1" applyAlignment="1">
      <alignment horizontal="center" vertical="center"/>
    </xf>
    <xf numFmtId="0" fontId="18" fillId="0" borderId="15" xfId="0" applyNumberFormat="1" applyFont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3" fillId="0" borderId="6" xfId="0" applyFont="1" applyBorder="1" applyAlignment="1">
      <alignment vertical="center"/>
    </xf>
    <xf numFmtId="9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7" fillId="7" borderId="9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7" borderId="6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0" fontId="12" fillId="7" borderId="0" xfId="0" applyFont="1" applyFill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9" fontId="17" fillId="0" borderId="6" xfId="2" applyFont="1" applyBorder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0" fontId="17" fillId="0" borderId="9" xfId="0" applyFont="1" applyFill="1" applyBorder="1" applyAlignment="1">
      <alignment vertical="center" wrapText="1"/>
    </xf>
    <xf numFmtId="9" fontId="13" fillId="7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center" wrapText="1"/>
    </xf>
    <xf numFmtId="3" fontId="13" fillId="0" borderId="6" xfId="2" applyNumberFormat="1" applyFont="1" applyBorder="1" applyAlignment="1">
      <alignment horizontal="center" vertical="center"/>
    </xf>
    <xf numFmtId="3" fontId="13" fillId="7" borderId="6" xfId="2" applyNumberFormat="1" applyFont="1" applyFill="1" applyBorder="1" applyAlignment="1">
      <alignment horizontal="center" vertical="center"/>
    </xf>
    <xf numFmtId="3" fontId="12" fillId="0" borderId="6" xfId="2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3" fontId="13" fillId="7" borderId="6" xfId="0" applyNumberFormat="1" applyFont="1" applyFill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/>
    </xf>
    <xf numFmtId="9" fontId="12" fillId="7" borderId="6" xfId="0" applyNumberFormat="1" applyFont="1" applyFill="1" applyBorder="1" applyAlignment="1">
      <alignment horizontal="center" vertical="center"/>
    </xf>
    <xf numFmtId="9" fontId="13" fillId="0" borderId="0" xfId="0" applyNumberFormat="1" applyFont="1"/>
    <xf numFmtId="0" fontId="18" fillId="6" borderId="6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/>
    </xf>
    <xf numFmtId="9" fontId="17" fillId="0" borderId="6" xfId="0" applyNumberFormat="1" applyFont="1" applyFill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 vertical="center"/>
    </xf>
    <xf numFmtId="1" fontId="17" fillId="3" borderId="6" xfId="0" applyNumberFormat="1" applyFont="1" applyFill="1" applyBorder="1" applyAlignment="1">
      <alignment horizontal="center" vertical="center"/>
    </xf>
    <xf numFmtId="9" fontId="17" fillId="7" borderId="6" xfId="0" applyNumberFormat="1" applyFont="1" applyFill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/>
    </xf>
    <xf numFmtId="9" fontId="13" fillId="9" borderId="6" xfId="2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9" fontId="13" fillId="0" borderId="6" xfId="2" applyFont="1" applyBorder="1" applyAlignment="1">
      <alignment horizontal="center"/>
    </xf>
    <xf numFmtId="1" fontId="13" fillId="0" borderId="0" xfId="0" applyNumberFormat="1" applyFont="1"/>
    <xf numFmtId="0" fontId="12" fillId="0" borderId="6" xfId="0" applyFont="1" applyBorder="1" applyAlignment="1">
      <alignment horizontal="center" vertical="center" wrapText="1"/>
    </xf>
    <xf numFmtId="9" fontId="13" fillId="0" borderId="0" xfId="2" applyFont="1"/>
    <xf numFmtId="1" fontId="14" fillId="10" borderId="6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" fontId="12" fillId="0" borderId="6" xfId="0" applyNumberFormat="1" applyFont="1" applyBorder="1" applyAlignment="1">
      <alignment horizontal="center"/>
    </xf>
    <xf numFmtId="9" fontId="12" fillId="0" borderId="6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0" fontId="12" fillId="11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8" borderId="0" xfId="0" applyFont="1" applyFill="1" applyAlignment="1">
      <alignment horizontal="center" vertical="center"/>
    </xf>
    <xf numFmtId="9" fontId="13" fillId="0" borderId="0" xfId="2" applyFont="1" applyAlignment="1">
      <alignment horizontal="center"/>
    </xf>
    <xf numFmtId="9" fontId="13" fillId="0" borderId="0" xfId="2" applyFont="1" applyAlignment="1">
      <alignment horizontal="center" vertical="center"/>
    </xf>
    <xf numFmtId="9" fontId="17" fillId="3" borderId="6" xfId="2" applyFont="1" applyFill="1" applyBorder="1" applyAlignment="1">
      <alignment horizontal="center" vertical="center"/>
    </xf>
    <xf numFmtId="9" fontId="17" fillId="0" borderId="6" xfId="2" applyFont="1" applyFill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6" xfId="0" applyFont="1" applyBorder="1" applyAlignment="1">
      <alignment horizontal="center"/>
    </xf>
    <xf numFmtId="0" fontId="18" fillId="6" borderId="6" xfId="0" applyFont="1" applyFill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1" fontId="17" fillId="7" borderId="9" xfId="0" applyNumberFormat="1" applyFont="1" applyFill="1" applyBorder="1" applyAlignment="1">
      <alignment horizontal="center" vertical="center" wrapText="1"/>
    </xf>
    <xf numFmtId="1" fontId="17" fillId="7" borderId="11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/>
    </xf>
    <xf numFmtId="0" fontId="18" fillId="6" borderId="6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18" fillId="5" borderId="6" xfId="0" applyNumberFormat="1" applyFont="1" applyFill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/>
    </xf>
    <xf numFmtId="9" fontId="17" fillId="7" borderId="9" xfId="0" applyNumberFormat="1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left" vertical="center" wrapText="1"/>
    </xf>
  </cellXfs>
  <cellStyles count="30">
    <cellStyle name="Millares [0] 2" xfId="15" xr:uid="{6A8483B9-ECBC-4059-B8C3-0DE74E4B4D58}"/>
    <cellStyle name="Millares [0] 3" xfId="24" xr:uid="{63988AE1-4273-4B6E-927C-C14832D17CE6}"/>
    <cellStyle name="Millares [0] 4" xfId="28" xr:uid="{286AC1EE-89AF-44E3-A7DA-0D9A8FAD2DB2}"/>
    <cellStyle name="Normal" xfId="0" builtinId="0"/>
    <cellStyle name="Normal 2" xfId="1" xr:uid="{00000000-0005-0000-0000-000001000000}"/>
    <cellStyle name="Normal 3" xfId="3" xr:uid="{F7758CCE-9F93-49F9-AF21-2B99E70CFA05}"/>
    <cellStyle name="Normal 4" xfId="6" xr:uid="{345AF293-9E7C-4982-97CE-D03E973C8590}"/>
    <cellStyle name="Normal 4 2" xfId="17" xr:uid="{E1AE85E8-B4FB-417A-9E19-4DEB55933FCA}"/>
    <cellStyle name="Normal 4 2 2" xfId="26" xr:uid="{72CA24E5-818B-434F-AA4A-C1481AA16E55}"/>
    <cellStyle name="Normal 4 2 3" xfId="29" xr:uid="{354A1256-490B-4D54-B8A1-6BBC8BE548EA}"/>
    <cellStyle name="Normal 4 3" xfId="11" xr:uid="{8EA7F038-9949-41C2-A581-742347DEF6F5}"/>
    <cellStyle name="Normal 4 4" xfId="20" xr:uid="{26B49FC9-110E-4CEC-956C-AF9891C48118}"/>
    <cellStyle name="Normal 5" xfId="5" xr:uid="{41D2F34F-163F-4753-8270-ACC4621C79C3}"/>
    <cellStyle name="Normal 5 2" xfId="8" xr:uid="{885A0DE5-A1C8-46BB-9B2C-5135E8BD8683}"/>
    <cellStyle name="Normal 5 2 2" xfId="13" xr:uid="{DB85A996-1F36-46DA-8C4C-A2847A040AE0}"/>
    <cellStyle name="Normal 5 2 3" xfId="22" xr:uid="{71D214C1-665D-4DFD-B2C4-1360BB5BD372}"/>
    <cellStyle name="Normal 5 3" xfId="10" xr:uid="{54594AA7-9BEA-42C0-AE3B-5C9679164DE0}"/>
    <cellStyle name="Normal 5 4" xfId="19" xr:uid="{54BE5440-ED9E-4A6A-B538-1F5074FC3CE4}"/>
    <cellStyle name="Normal 6" xfId="9" xr:uid="{A224C17C-F198-41C1-8CE5-4E0CBE33BD81}"/>
    <cellStyle name="Normal 6 2" xfId="16" xr:uid="{7028E6F8-E0C9-4C57-9D44-6BF61FA90FA6}"/>
    <cellStyle name="Normal 6 2 2" xfId="25" xr:uid="{64053D12-530C-4327-B732-C640211C1646}"/>
    <cellStyle name="Normal 6 3" xfId="14" xr:uid="{3161B6E8-B281-4DF4-9179-FD5F60AED656}"/>
    <cellStyle name="Normal 6 4" xfId="23" xr:uid="{DF15C249-8618-4D38-B988-F58772F7D4EE}"/>
    <cellStyle name="Porcentaje" xfId="2" builtinId="5"/>
    <cellStyle name="Porcentaje 2" xfId="4" xr:uid="{44D2852C-D7CB-4F2E-92A1-0BB6E21F600F}"/>
    <cellStyle name="Porcentaje 3" xfId="7" xr:uid="{23A88524-4B36-46DC-9CDD-EF35CD4EBA67}"/>
    <cellStyle name="Porcentaje 3 2" xfId="18" xr:uid="{14AAA4A5-266B-42C6-BBD5-3031CD948D92}"/>
    <cellStyle name="Porcentaje 3 2 2" xfId="27" xr:uid="{2E117AC9-E078-48DB-A131-7BCD0344577E}"/>
    <cellStyle name="Porcentaje 3 3" xfId="12" xr:uid="{DDF6849B-1CD4-4E53-B5C3-C39809C7DDCA}"/>
    <cellStyle name="Porcentaje 3 4" xfId="21" xr:uid="{7A377E93-E562-41D4-8F54-4A91A5F147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'PAII-59_CC'!$E$15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'PAII-59_CC'!$C$16:$C$19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'PAII-59_CC'!$E$16:$E$19</c:f>
              <c:numCache>
                <c:formatCode>General</c:formatCode>
                <c:ptCount val="4"/>
                <c:pt idx="0" formatCode="0%">
                  <c:v>0.51452581365357153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A-4219-BA97-2E595CBF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'PAII-59_CC'!$D$15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'PAII-59_CC'!$C$16:$C$19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'PAII-59_CC'!$D$16:$D$19</c:f>
              <c:numCache>
                <c:formatCode>0%</c:formatCode>
                <c:ptCount val="4"/>
                <c:pt idx="0">
                  <c:v>0.51452581365357153</c:v>
                </c:pt>
                <c:pt idx="1">
                  <c:v>0.49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A-4219-BA97-2E595CBF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'PAII-59_CC'!$C$20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'PAII-59_CC'!$D$20</c:f>
              <c:numCache>
                <c:formatCode>0%</c:formatCode>
                <c:ptCount val="1"/>
                <c:pt idx="0">
                  <c:v>1.0045258136535715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2-4675-9AA1-4A2F9D86DAA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'PAII-59_CC'!$C$20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'PAII-59_CC'!$E$20</c:f>
              <c:numCache>
                <c:formatCode>0</c:formatCode>
                <c:ptCount val="1"/>
                <c:pt idx="0">
                  <c:v>0.51452581365357153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82-4675-9AA1-4A2F9D86D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'PAII-60_CC'!$E$15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'PAII-60_CC'!$C$16:$C$19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'PAII-60_CC'!$E$16:$E$19</c:f>
              <c:numCache>
                <c:formatCode>0%</c:formatCode>
                <c:ptCount val="4"/>
                <c:pt idx="0">
                  <c:v>0.26422034291010194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'PAII-60_CC'!$D$15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'PAII-60_CC'!$C$16:$C$19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'PAII-60_CC'!$D$16:$D$19</c:f>
              <c:numCache>
                <c:formatCode>0%</c:formatCode>
                <c:ptCount val="4"/>
                <c:pt idx="0">
                  <c:v>0.26422034291010194</c:v>
                </c:pt>
                <c:pt idx="1">
                  <c:v>0.24527919369786841</c:v>
                </c:pt>
                <c:pt idx="2">
                  <c:v>0.24525023169601484</c:v>
                </c:pt>
                <c:pt idx="3">
                  <c:v>0.24525023169601484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'PAII-60_CC'!$C$20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'PAII-60_CC'!$D$20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FD2-87F2-D4332D560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'PAII-60_CC'!$C$20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'PAII-60_CC'!$E$20</c:f>
              <c:numCache>
                <c:formatCode>0%</c:formatCode>
                <c:ptCount val="1"/>
                <c:pt idx="0">
                  <c:v>0.26422034291010194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4-4FD2-87F2-D4332D56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'PAII-60_CC'!$E$15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'PAII-60_CC'!$C$16:$C$19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'PAII-60_CC'!$E$16:$E$19</c:f>
              <c:numCache>
                <c:formatCode>0%</c:formatCode>
                <c:ptCount val="4"/>
                <c:pt idx="0">
                  <c:v>0.26422034291010194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'PAII-60_CC'!$D$15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'PAII-60_CC'!$C$16:$C$19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'PAII-60_CC'!$D$16:$D$19</c:f>
              <c:numCache>
                <c:formatCode>0%</c:formatCode>
                <c:ptCount val="4"/>
                <c:pt idx="0">
                  <c:v>0.26422034291010194</c:v>
                </c:pt>
                <c:pt idx="1">
                  <c:v>0.24527919369786841</c:v>
                </c:pt>
                <c:pt idx="2">
                  <c:v>0.24525023169601484</c:v>
                </c:pt>
                <c:pt idx="3">
                  <c:v>0.24525023169601484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'PAII-60_CC'!$C$20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'PAII-60_CC'!$D$20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9-45BF-8D99-880D5393A44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'PAII-60_CC'!$C$20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'PAII-60_CC'!$E$20</c:f>
              <c:numCache>
                <c:formatCode>0%</c:formatCode>
                <c:ptCount val="1"/>
                <c:pt idx="0">
                  <c:v>0.26422034291010194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9-45BF-8D99-880D5393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'PAII-61_CC'!$E$15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'PAII-60_CC'!$C$16:$C$19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'PAII-61_CC'!$E$16:$E$19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'PAII-61_CC'!$D$15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'PAII-61_CC'!$C$16:$C$19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'PAII-61_CC'!$D$16:$D$19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'PAII-61_CC'!$C$20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'PAII-61_CC'!$D$20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9-483E-A10E-C9D3B251507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'PAII-61_CC'!$C$20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'PAII-61_CC'!$E$20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9-483E-A10E-C9D3B2515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6" Type="http://schemas.openxmlformats.org/officeDocument/2006/relationships/image" Target="../media/image2.jpe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175972</xdr:colOff>
      <xdr:row>1</xdr:row>
      <xdr:rowOff>90752</xdr:rowOff>
    </xdr:from>
    <xdr:to>
      <xdr:col>1</xdr:col>
      <xdr:colOff>806823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300305-45CD-4DEE-B765-293E805F4D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10443" y="124370"/>
          <a:ext cx="630851" cy="8454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0EC27E-2FED-4E79-B5AD-97FAD2CF2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57B0E48-0ECF-4867-ABF4-EF84A51A18C2}"/>
            </a:ext>
          </a:extLst>
        </xdr:cNvPr>
        <xdr:cNvSpPr txBox="1"/>
      </xdr:nvSpPr>
      <xdr:spPr>
        <a:xfrm>
          <a:off x="13104699" y="4807403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7D7FC5C-4409-44B3-AED9-45C5F7AD7B65}"/>
            </a:ext>
          </a:extLst>
        </xdr:cNvPr>
        <xdr:cNvSpPr txBox="1"/>
      </xdr:nvSpPr>
      <xdr:spPr>
        <a:xfrm>
          <a:off x="13266474" y="499408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BA5EC0A-D048-4E19-839F-76C2D6819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199732</xdr:colOff>
      <xdr:row>1</xdr:row>
      <xdr:rowOff>80815</xdr:rowOff>
    </xdr:from>
    <xdr:to>
      <xdr:col>24</xdr:col>
      <xdr:colOff>1086971</xdr:colOff>
      <xdr:row>3</xdr:row>
      <xdr:rowOff>259976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F2C366-EEDC-4969-BE92-ED2CE408CD6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7379" y="114433"/>
          <a:ext cx="887239" cy="8963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170930</xdr:colOff>
      <xdr:row>1</xdr:row>
      <xdr:rowOff>89647</xdr:rowOff>
    </xdr:from>
    <xdr:to>
      <xdr:col>1</xdr:col>
      <xdr:colOff>795618</xdr:colOff>
      <xdr:row>3</xdr:row>
      <xdr:rowOff>239806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46803-F358-43F7-961D-102489E7C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05401" y="123265"/>
          <a:ext cx="624688" cy="8673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801106-9838-4209-A3C8-DE767CF17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41EAD72-36CA-404C-81B5-4831FEE70B1A}"/>
            </a:ext>
          </a:extLst>
        </xdr:cNvPr>
        <xdr:cNvSpPr txBox="1"/>
      </xdr:nvSpPr>
      <xdr:spPr>
        <a:xfrm>
          <a:off x="13612245" y="3803196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63CDD82-66A9-4CC2-B31D-93EBD4B3A7A5}"/>
            </a:ext>
          </a:extLst>
        </xdr:cNvPr>
        <xdr:cNvSpPr txBox="1"/>
      </xdr:nvSpPr>
      <xdr:spPr>
        <a:xfrm>
          <a:off x="13774020" y="39844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54369D-5438-4583-9272-DA8DEE88C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186018</xdr:colOff>
      <xdr:row>1</xdr:row>
      <xdr:rowOff>85165</xdr:rowOff>
    </xdr:from>
    <xdr:to>
      <xdr:col>24</xdr:col>
      <xdr:colOff>1073257</xdr:colOff>
      <xdr:row>3</xdr:row>
      <xdr:rowOff>264326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989E38B-BD25-47DF-84A4-7069F97B65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63665" y="118783"/>
          <a:ext cx="887239" cy="8963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170931</xdr:colOff>
      <xdr:row>1</xdr:row>
      <xdr:rowOff>128853</xdr:rowOff>
    </xdr:from>
    <xdr:to>
      <xdr:col>1</xdr:col>
      <xdr:colOff>795619</xdr:colOff>
      <xdr:row>3</xdr:row>
      <xdr:rowOff>247651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96549D-25D9-4ADE-ADFA-5868D4187F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05402" y="162471"/>
          <a:ext cx="624688" cy="8359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D9D80F-19A6-44A2-BA41-57EE11225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0167A6C-08EC-4920-9E1B-649F67D85BD0}"/>
            </a:ext>
          </a:extLst>
        </xdr:cNvPr>
        <xdr:cNvSpPr txBox="1"/>
      </xdr:nvSpPr>
      <xdr:spPr>
        <a:xfrm>
          <a:off x="13104699" y="378822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146DC18-5532-48E2-AC69-91D10B8D9768}"/>
            </a:ext>
          </a:extLst>
        </xdr:cNvPr>
        <xdr:cNvSpPr txBox="1"/>
      </xdr:nvSpPr>
      <xdr:spPr>
        <a:xfrm>
          <a:off x="13266474" y="397491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F9CFB8D-862D-4031-8C19-6753E47E0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30EF308-18A8-44D3-98CA-77D7C4BE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D1B5DD1-39F4-4F75-8375-75912FDC9C9C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2AD1D2A-1F5E-4990-B611-C9E820102202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87EDFC8-385C-4BBE-9924-C1A6CF95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24</xdr:col>
      <xdr:colOff>246530</xdr:colOff>
      <xdr:row>1</xdr:row>
      <xdr:rowOff>89646</xdr:rowOff>
    </xdr:from>
    <xdr:to>
      <xdr:col>24</xdr:col>
      <xdr:colOff>1133769</xdr:colOff>
      <xdr:row>3</xdr:row>
      <xdr:rowOff>268807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41D9E40-7BA5-4D9B-8B92-918B853B3B04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4177" y="123264"/>
          <a:ext cx="887239" cy="8963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metrodebogotagovco.sharepoint.com/sites/OAPI-Planeacin/Documentos%20compartidos/General/28.%20PAII-Plan%20de%20Acci&#243;n%20Institucional%20Integrado%20%20(Indicadores%20de%20Gesti&#243;n)/PAII%202021/Indicadores%202021/1.%20GCC/Papel%20de%20Trabajo/Formulaci&#243;n%20de%20indicadores%20CC%20-%20PQRS%2018%20de%20febrero.xlsx?951D5AEA" TargetMode="External"/><Relationship Id="rId1" Type="http://schemas.openxmlformats.org/officeDocument/2006/relationships/externalLinkPath" Target="file:///\\951D5AEA\Formulaci&#243;n%20de%20indicadores%20CC%20-%20PQRS%2018%20de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icación Corporativa"/>
      <sheetName val="PAII 60"/>
      <sheetName val="Gestión PQRS"/>
      <sheetName val="Desplegables"/>
    </sheetNames>
    <sheetDataSet>
      <sheetData sheetId="0"/>
      <sheetData sheetId="1">
        <row r="9">
          <cell r="C9">
            <v>171037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BAD45-100F-4010-BCC8-F31A64C44E0E}">
  <sheetPr>
    <tabColor rgb="FF00B0F0"/>
  </sheetPr>
  <dimension ref="B1:Y28"/>
  <sheetViews>
    <sheetView showGridLines="0" tabSelected="1"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35"/>
      <c r="C2" s="136" t="s">
        <v>21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7"/>
    </row>
    <row r="3" spans="2:25" ht="28.5" customHeight="1">
      <c r="B3" s="135"/>
      <c r="C3" s="136" t="s">
        <v>31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8"/>
    </row>
    <row r="4" spans="2:25" ht="28.5" customHeight="1">
      <c r="B4" s="135"/>
      <c r="C4" s="140" t="s">
        <v>15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 t="s">
        <v>32</v>
      </c>
      <c r="R4" s="140"/>
      <c r="S4" s="140"/>
      <c r="T4" s="140"/>
      <c r="U4" s="140"/>
      <c r="V4" s="140"/>
      <c r="W4" s="140"/>
      <c r="X4" s="140"/>
      <c r="Y4" s="139"/>
    </row>
    <row r="5" spans="2:25" ht="7.5" customHeight="1"/>
    <row r="6" spans="2:25" ht="22.5" customHeight="1">
      <c r="B6" s="131" t="s">
        <v>13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5" ht="3.75" customHeight="1"/>
    <row r="8" spans="2:25" ht="128.25" customHeight="1">
      <c r="B8" s="132" t="s">
        <v>33</v>
      </c>
      <c r="C8" s="132"/>
      <c r="D8" s="124" t="s">
        <v>45</v>
      </c>
      <c r="E8" s="124"/>
      <c r="F8" s="124"/>
      <c r="G8" s="124"/>
      <c r="H8" s="132" t="s">
        <v>40</v>
      </c>
      <c r="I8" s="132"/>
      <c r="J8" s="124"/>
      <c r="K8" s="124"/>
      <c r="L8" s="119" t="s">
        <v>82</v>
      </c>
      <c r="M8" s="119"/>
      <c r="N8" s="14" t="str">
        <f>+CC!B6</f>
        <v>PAII -59</v>
      </c>
      <c r="O8" s="133" t="s">
        <v>25</v>
      </c>
      <c r="P8" s="133"/>
      <c r="Q8" s="134" t="str">
        <f>+CC!D6</f>
        <v xml:space="preserve">Informar proactiva y oportunamente  los hitos del proyecto Primera Línea del Metro de Bogotá. </v>
      </c>
      <c r="R8" s="134"/>
      <c r="S8" s="134"/>
      <c r="T8" s="74" t="s">
        <v>83</v>
      </c>
      <c r="U8" s="77">
        <f>+CC!C6</f>
        <v>0.5</v>
      </c>
      <c r="V8" s="76" t="s">
        <v>41</v>
      </c>
      <c r="W8" s="58" t="str">
        <f>+CC!E6</f>
        <v>Cantidad de ciudadanos informados</v>
      </c>
      <c r="X8" s="76" t="s">
        <v>87</v>
      </c>
      <c r="Y8" s="48" t="str">
        <f>+CC!F6</f>
        <v xml:space="preserve">Medir el  numero de ciudadanos informados  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119" t="s">
        <v>27</v>
      </c>
      <c r="C10" s="119"/>
      <c r="D10" s="123" t="str">
        <f>+CC!H6</f>
        <v>Producto</v>
      </c>
      <c r="E10" s="123"/>
      <c r="F10" s="119" t="s">
        <v>9</v>
      </c>
      <c r="G10" s="119"/>
      <c r="H10" s="123" t="str">
        <f>+CC!G6</f>
        <v>Unidades</v>
      </c>
      <c r="I10" s="123"/>
      <c r="J10" s="74" t="s">
        <v>10</v>
      </c>
      <c r="K10" s="124" t="s">
        <v>3</v>
      </c>
      <c r="L10" s="124"/>
      <c r="M10" s="125" t="s">
        <v>77</v>
      </c>
      <c r="N10" s="126"/>
      <c r="O10" s="115" t="str">
        <f>+CC!I6</f>
        <v>Cuadro de Control interno GCC</v>
      </c>
      <c r="P10" s="127"/>
      <c r="Q10" s="128"/>
      <c r="R10" s="76" t="s">
        <v>96</v>
      </c>
      <c r="S10" s="124" t="str">
        <f>+CC!J6</f>
        <v>N° de ciudadanos informados sobre los hitos de la PLMB</v>
      </c>
      <c r="T10" s="124"/>
      <c r="U10" s="74" t="s">
        <v>8</v>
      </c>
      <c r="V10" s="129">
        <f>+CC!L6</f>
        <v>504791</v>
      </c>
      <c r="W10" s="130"/>
      <c r="X10" s="76" t="s">
        <v>84</v>
      </c>
      <c r="Y10" s="49" t="s">
        <v>121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111" t="s">
        <v>80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74" t="s">
        <v>0</v>
      </c>
      <c r="D15" s="74" t="s">
        <v>11</v>
      </c>
      <c r="E15" s="74" t="s">
        <v>12</v>
      </c>
      <c r="F15" s="74" t="s">
        <v>20</v>
      </c>
      <c r="G15" s="22"/>
      <c r="H15" s="119" t="s">
        <v>78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56">
        <f>(+CC!N6*100%)/CC!L6</f>
        <v>0.51452581365357153</v>
      </c>
      <c r="E16" s="106">
        <f>(259728/CC!L6)</f>
        <v>0.51452581365357153</v>
      </c>
      <c r="F16" s="27">
        <f>+E16/D16</f>
        <v>1</v>
      </c>
      <c r="G16" s="22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56">
        <v>0.49</v>
      </c>
      <c r="E17" s="79">
        <v>0</v>
      </c>
      <c r="F17" s="27">
        <v>0</v>
      </c>
      <c r="G17" s="22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28"/>
      <c r="V17" s="119" t="s">
        <v>81</v>
      </c>
      <c r="W17" s="119"/>
      <c r="X17" s="41"/>
      <c r="Y17" s="24"/>
    </row>
    <row r="18" spans="2:25" ht="52.5" customHeight="1">
      <c r="B18" s="21"/>
      <c r="C18" s="25" t="s">
        <v>18</v>
      </c>
      <c r="D18" s="56">
        <v>0</v>
      </c>
      <c r="E18" s="79">
        <v>0</v>
      </c>
      <c r="F18" s="27">
        <v>0</v>
      </c>
      <c r="G18" s="22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28"/>
      <c r="V18" s="120">
        <f>+CC!K6</f>
        <v>1795209</v>
      </c>
      <c r="W18" s="121"/>
      <c r="X18" s="42"/>
      <c r="Y18" s="24"/>
    </row>
    <row r="19" spans="2:25" ht="52.5" customHeight="1">
      <c r="B19" s="21"/>
      <c r="C19" s="25" t="s">
        <v>19</v>
      </c>
      <c r="D19" s="56">
        <v>0</v>
      </c>
      <c r="E19" s="79">
        <v>0</v>
      </c>
      <c r="F19" s="27">
        <v>0</v>
      </c>
      <c r="G19" s="22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28"/>
      <c r="V19" s="122"/>
      <c r="W19" s="122"/>
      <c r="X19" s="75"/>
      <c r="Y19" s="24"/>
    </row>
    <row r="20" spans="2:25" ht="52.5" customHeight="1">
      <c r="B20" s="21"/>
      <c r="C20" s="30" t="s">
        <v>14</v>
      </c>
      <c r="D20" s="105">
        <f>SUM(D16:D19)</f>
        <v>1.0045258136535715</v>
      </c>
      <c r="E20" s="80">
        <f>SUM(E16:E19)</f>
        <v>0.51452581365357153</v>
      </c>
      <c r="F20" s="32">
        <f>E20/D20</f>
        <v>0.51220765724494843</v>
      </c>
      <c r="G20" s="22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111" t="s">
        <v>79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2:25" ht="32.25" customHeight="1">
      <c r="B24" s="36" t="s">
        <v>0</v>
      </c>
      <c r="C24" s="112" t="s">
        <v>122</v>
      </c>
      <c r="D24" s="113"/>
      <c r="E24" s="113"/>
      <c r="F24" s="113"/>
      <c r="G24" s="113"/>
      <c r="H24" s="113"/>
      <c r="I24" s="113"/>
      <c r="J24" s="113"/>
      <c r="K24" s="113"/>
      <c r="L24" s="114"/>
      <c r="M24" s="112" t="s">
        <v>86</v>
      </c>
      <c r="N24" s="113"/>
      <c r="O24" s="113"/>
      <c r="P24" s="113"/>
      <c r="Q24" s="113"/>
      <c r="R24" s="113"/>
      <c r="S24" s="113"/>
      <c r="T24" s="114"/>
      <c r="U24" s="112" t="s">
        <v>85</v>
      </c>
      <c r="V24" s="113"/>
      <c r="W24" s="113"/>
      <c r="X24" s="113"/>
      <c r="Y24" s="114"/>
    </row>
    <row r="25" spans="2:25" ht="318" customHeight="1">
      <c r="B25" s="37" t="s">
        <v>16</v>
      </c>
      <c r="C25" s="115" t="s">
        <v>127</v>
      </c>
      <c r="D25" s="116"/>
      <c r="E25" s="116"/>
      <c r="F25" s="116"/>
      <c r="G25" s="116"/>
      <c r="H25" s="116"/>
      <c r="I25" s="116"/>
      <c r="J25" s="116"/>
      <c r="K25" s="116"/>
      <c r="L25" s="117"/>
      <c r="M25" s="108" t="s">
        <v>124</v>
      </c>
      <c r="N25" s="109"/>
      <c r="O25" s="109"/>
      <c r="P25" s="109"/>
      <c r="Q25" s="109"/>
      <c r="R25" s="109"/>
      <c r="S25" s="109"/>
      <c r="T25" s="110"/>
      <c r="U25" s="108" t="s">
        <v>128</v>
      </c>
      <c r="V25" s="109"/>
      <c r="W25" s="109"/>
      <c r="X25" s="109"/>
      <c r="Y25" s="110"/>
    </row>
    <row r="26" spans="2:25" ht="98.25" customHeight="1">
      <c r="B26" s="25" t="s">
        <v>17</v>
      </c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108"/>
      <c r="N26" s="109"/>
      <c r="O26" s="109"/>
      <c r="P26" s="109"/>
      <c r="Q26" s="109"/>
      <c r="R26" s="109"/>
      <c r="S26" s="109"/>
      <c r="T26" s="110"/>
      <c r="U26" s="108"/>
      <c r="V26" s="109"/>
      <c r="W26" s="109"/>
      <c r="X26" s="109"/>
      <c r="Y26" s="110"/>
    </row>
    <row r="27" spans="2:25" ht="98.25" customHeight="1">
      <c r="B27" s="25" t="s">
        <v>18</v>
      </c>
      <c r="C27" s="108"/>
      <c r="D27" s="109"/>
      <c r="E27" s="109"/>
      <c r="F27" s="109"/>
      <c r="G27" s="109"/>
      <c r="H27" s="109"/>
      <c r="I27" s="109"/>
      <c r="J27" s="109"/>
      <c r="K27" s="109"/>
      <c r="L27" s="110"/>
      <c r="M27" s="108"/>
      <c r="N27" s="109"/>
      <c r="O27" s="109"/>
      <c r="P27" s="109"/>
      <c r="Q27" s="109"/>
      <c r="R27" s="109"/>
      <c r="S27" s="109"/>
      <c r="T27" s="110"/>
      <c r="U27" s="108"/>
      <c r="V27" s="109"/>
      <c r="W27" s="109"/>
      <c r="X27" s="109"/>
      <c r="Y27" s="110"/>
    </row>
    <row r="28" spans="2:25" ht="98.25" customHeight="1">
      <c r="B28" s="25" t="s">
        <v>19</v>
      </c>
      <c r="C28" s="108"/>
      <c r="D28" s="109"/>
      <c r="E28" s="109"/>
      <c r="F28" s="109"/>
      <c r="G28" s="109"/>
      <c r="H28" s="109"/>
      <c r="I28" s="109"/>
      <c r="J28" s="109"/>
      <c r="K28" s="109"/>
      <c r="L28" s="110"/>
      <c r="M28" s="108"/>
      <c r="N28" s="109"/>
      <c r="O28" s="109"/>
      <c r="P28" s="109"/>
      <c r="Q28" s="109"/>
      <c r="R28" s="109"/>
      <c r="S28" s="109"/>
      <c r="T28" s="110"/>
      <c r="U28" s="108"/>
      <c r="V28" s="109"/>
      <c r="W28" s="109"/>
      <c r="X28" s="109"/>
      <c r="Y28" s="110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B5A15CC-9C4F-4190-91BB-5485D4493D32}">
          <x14:formula1>
            <xm:f>Desplegables!$B$2:$B$15</xm:f>
          </x14:formula1>
          <xm:sqref>J8:K8</xm:sqref>
        </x14:dataValidation>
        <x14:dataValidation type="list" allowBlank="1" showInputMessage="1" showErrorMessage="1" xr:uid="{7EF7CEEF-ED3B-4ADE-94AE-46CBA0693358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85E3A36-8FEC-4628-B790-6C81CBD52A69}">
          <x14:formula1>
            <xm:f>Desplegables!$D$2:$D$5</xm:f>
          </x14:formula1>
          <xm:sqref>K10:L10</xm:sqref>
        </x14:dataValidation>
        <x14:dataValidation type="list" allowBlank="1" showInputMessage="1" showErrorMessage="1" xr:uid="{F1948EFB-7990-42BF-8828-1F190F6405C5}">
          <x14:formula1>
            <xm:f>Desplegables!$A$2:$A$22</xm:f>
          </x14:formula1>
          <xm:sqref>D8:G8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D953-757A-46B4-BAF7-0D3B9CDE76A0}">
  <sheetPr>
    <tabColor rgb="FF00B0F0"/>
    <pageSetUpPr fitToPage="1"/>
  </sheetPr>
  <dimension ref="B1:Y28"/>
  <sheetViews>
    <sheetView showGridLines="0"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 customWidth="1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35"/>
      <c r="C2" s="136" t="s">
        <v>21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7"/>
    </row>
    <row r="3" spans="2:25" ht="28.5" customHeight="1">
      <c r="B3" s="135"/>
      <c r="C3" s="136" t="s">
        <v>31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8"/>
    </row>
    <row r="4" spans="2:25" ht="28.5" customHeight="1">
      <c r="B4" s="135"/>
      <c r="C4" s="140" t="s">
        <v>15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 t="s">
        <v>32</v>
      </c>
      <c r="R4" s="140"/>
      <c r="S4" s="140"/>
      <c r="T4" s="140"/>
      <c r="U4" s="140"/>
      <c r="V4" s="140"/>
      <c r="W4" s="140"/>
      <c r="X4" s="140"/>
      <c r="Y4" s="139"/>
    </row>
    <row r="5" spans="2:25" ht="7.5" customHeight="1"/>
    <row r="6" spans="2:25" ht="22.5" customHeight="1">
      <c r="B6" s="131" t="s">
        <v>13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5" ht="3.75" customHeight="1"/>
    <row r="8" spans="2:25" ht="155.25" customHeight="1">
      <c r="B8" s="132" t="s">
        <v>33</v>
      </c>
      <c r="C8" s="132"/>
      <c r="D8" s="124" t="s">
        <v>45</v>
      </c>
      <c r="E8" s="124"/>
      <c r="F8" s="124"/>
      <c r="G8" s="124"/>
      <c r="H8" s="132" t="s">
        <v>40</v>
      </c>
      <c r="I8" s="132"/>
      <c r="J8" s="124"/>
      <c r="K8" s="124"/>
      <c r="L8" s="119" t="s">
        <v>82</v>
      </c>
      <c r="M8" s="119"/>
      <c r="N8" s="14" t="str">
        <f>+CC!B7</f>
        <v>PAII -60</v>
      </c>
      <c r="O8" s="133" t="s">
        <v>25</v>
      </c>
      <c r="P8" s="133"/>
      <c r="Q8" s="134" t="s">
        <v>150</v>
      </c>
      <c r="R8" s="134"/>
      <c r="S8" s="134"/>
      <c r="T8" s="15" t="s">
        <v>83</v>
      </c>
      <c r="U8" s="26">
        <f>+CC!C7</f>
        <v>0.25</v>
      </c>
      <c r="V8" s="16" t="s">
        <v>41</v>
      </c>
      <c r="W8" s="58" t="str">
        <f>+CC!E7</f>
        <v>Seguidores en redes sociales</v>
      </c>
      <c r="X8" s="40" t="s">
        <v>87</v>
      </c>
      <c r="Y8" s="48" t="str">
        <f>+CC!F7</f>
        <v>Aumentar la cobertura de seguidores en redes sociales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119" t="s">
        <v>27</v>
      </c>
      <c r="C10" s="119"/>
      <c r="D10" s="123" t="str">
        <f>+CC!H7</f>
        <v xml:space="preserve">Eficacia </v>
      </c>
      <c r="E10" s="123"/>
      <c r="F10" s="119" t="s">
        <v>9</v>
      </c>
      <c r="G10" s="119"/>
      <c r="H10" s="123" t="str">
        <f>+CC!G7</f>
        <v>Porcentaje</v>
      </c>
      <c r="I10" s="123"/>
      <c r="J10" s="15" t="s">
        <v>10</v>
      </c>
      <c r="K10" s="124" t="s">
        <v>3</v>
      </c>
      <c r="L10" s="124"/>
      <c r="M10" s="125" t="s">
        <v>77</v>
      </c>
      <c r="N10" s="126"/>
      <c r="O10" s="115" t="str">
        <f>+CC!I7</f>
        <v>Cuadro de Control interno GCC</v>
      </c>
      <c r="P10" s="127"/>
      <c r="Q10" s="128"/>
      <c r="R10" s="16" t="s">
        <v>96</v>
      </c>
      <c r="S10" s="124" t="str">
        <f>+CC!J7</f>
        <v>∑ de seguidores nuevos en todas las redes sociales</v>
      </c>
      <c r="T10" s="124"/>
      <c r="U10" s="15" t="s">
        <v>8</v>
      </c>
      <c r="V10" s="129">
        <f>+CC!L7</f>
        <v>34528</v>
      </c>
      <c r="W10" s="130"/>
      <c r="X10" s="40" t="s">
        <v>84</v>
      </c>
      <c r="Y10" s="49" t="s">
        <v>121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111" t="s">
        <v>80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38" t="s">
        <v>0</v>
      </c>
      <c r="D15" s="38" t="s">
        <v>11</v>
      </c>
      <c r="E15" s="38" t="s">
        <v>12</v>
      </c>
      <c r="F15" s="38" t="s">
        <v>20</v>
      </c>
      <c r="G15" s="22"/>
      <c r="H15" s="119" t="s">
        <v>78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107">
        <f>+CC!N7/CC!L7</f>
        <v>0.26422034291010194</v>
      </c>
      <c r="E16" s="83">
        <f>D16</f>
        <v>0.26422034291010194</v>
      </c>
      <c r="F16" s="27">
        <f>+E16/D16</f>
        <v>1</v>
      </c>
      <c r="G16" s="22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107">
        <f>+CC!O7/CC!L7</f>
        <v>0.24527919369786841</v>
      </c>
      <c r="E17" s="29">
        <v>0</v>
      </c>
      <c r="F17" s="27">
        <f t="shared" ref="F17:F19" si="0">+E17/D17</f>
        <v>0</v>
      </c>
      <c r="G17" s="22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28"/>
      <c r="V17" s="119" t="s">
        <v>81</v>
      </c>
      <c r="W17" s="119"/>
      <c r="X17" s="41"/>
      <c r="Y17" s="24"/>
    </row>
    <row r="18" spans="2:25" ht="52.5" customHeight="1">
      <c r="B18" s="21"/>
      <c r="C18" s="25" t="s">
        <v>18</v>
      </c>
      <c r="D18" s="107">
        <f>+CC!P7/CC!L7</f>
        <v>0.24525023169601484</v>
      </c>
      <c r="E18" s="29">
        <v>0</v>
      </c>
      <c r="F18" s="27">
        <f t="shared" si="0"/>
        <v>0</v>
      </c>
      <c r="G18" s="22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28"/>
      <c r="V18" s="121">
        <f>+CC!K7</f>
        <v>171037</v>
      </c>
      <c r="W18" s="121"/>
      <c r="X18" s="42"/>
      <c r="Y18" s="24"/>
    </row>
    <row r="19" spans="2:25" ht="52.5" customHeight="1">
      <c r="B19" s="21"/>
      <c r="C19" s="25" t="s">
        <v>19</v>
      </c>
      <c r="D19" s="107">
        <f>+CC!Q7/CC!L7</f>
        <v>0.24525023169601484</v>
      </c>
      <c r="E19" s="29">
        <v>0</v>
      </c>
      <c r="F19" s="27">
        <f t="shared" si="0"/>
        <v>0</v>
      </c>
      <c r="G19" s="22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28"/>
      <c r="V19" s="122"/>
      <c r="W19" s="122"/>
      <c r="X19" s="39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0.26422034291010194</v>
      </c>
      <c r="F20" s="32">
        <f>E20/D20</f>
        <v>0.26422034291010194</v>
      </c>
      <c r="G20" s="22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111" t="s">
        <v>79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2:25" ht="32.25" customHeight="1">
      <c r="B24" s="36" t="s">
        <v>0</v>
      </c>
      <c r="C24" s="112" t="s">
        <v>122</v>
      </c>
      <c r="D24" s="113"/>
      <c r="E24" s="113"/>
      <c r="F24" s="113"/>
      <c r="G24" s="113"/>
      <c r="H24" s="113"/>
      <c r="I24" s="113"/>
      <c r="J24" s="113"/>
      <c r="K24" s="113"/>
      <c r="L24" s="114"/>
      <c r="M24" s="112" t="s">
        <v>86</v>
      </c>
      <c r="N24" s="113"/>
      <c r="O24" s="113"/>
      <c r="P24" s="113"/>
      <c r="Q24" s="113"/>
      <c r="R24" s="113"/>
      <c r="S24" s="113"/>
      <c r="T24" s="114"/>
      <c r="U24" s="112" t="s">
        <v>85</v>
      </c>
      <c r="V24" s="113"/>
      <c r="W24" s="113"/>
      <c r="X24" s="113"/>
      <c r="Y24" s="114"/>
    </row>
    <row r="25" spans="2:25" ht="157.5" customHeight="1">
      <c r="B25" s="37" t="s">
        <v>16</v>
      </c>
      <c r="C25" s="115" t="s">
        <v>123</v>
      </c>
      <c r="D25" s="116"/>
      <c r="E25" s="116"/>
      <c r="F25" s="116"/>
      <c r="G25" s="116"/>
      <c r="H25" s="116"/>
      <c r="I25" s="116"/>
      <c r="J25" s="116"/>
      <c r="K25" s="116"/>
      <c r="L25" s="117"/>
      <c r="M25" s="108" t="s">
        <v>124</v>
      </c>
      <c r="N25" s="109"/>
      <c r="O25" s="109"/>
      <c r="P25" s="109"/>
      <c r="Q25" s="109"/>
      <c r="R25" s="109"/>
      <c r="S25" s="109"/>
      <c r="T25" s="110"/>
      <c r="U25" s="108" t="s">
        <v>125</v>
      </c>
      <c r="V25" s="109"/>
      <c r="W25" s="109"/>
      <c r="X25" s="109"/>
      <c r="Y25" s="110"/>
    </row>
    <row r="26" spans="2:25" ht="98.25" customHeight="1">
      <c r="B26" s="25" t="s">
        <v>17</v>
      </c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108"/>
      <c r="N26" s="109"/>
      <c r="O26" s="109"/>
      <c r="P26" s="109"/>
      <c r="Q26" s="109"/>
      <c r="R26" s="109"/>
      <c r="S26" s="109"/>
      <c r="T26" s="110"/>
      <c r="U26" s="108"/>
      <c r="V26" s="109"/>
      <c r="W26" s="109"/>
      <c r="X26" s="109"/>
      <c r="Y26" s="110"/>
    </row>
    <row r="27" spans="2:25" ht="98.25" customHeight="1">
      <c r="B27" s="25" t="s">
        <v>18</v>
      </c>
      <c r="C27" s="108"/>
      <c r="D27" s="109"/>
      <c r="E27" s="109"/>
      <c r="F27" s="109"/>
      <c r="G27" s="109"/>
      <c r="H27" s="109"/>
      <c r="I27" s="109"/>
      <c r="J27" s="109"/>
      <c r="K27" s="109"/>
      <c r="L27" s="110"/>
      <c r="M27" s="108"/>
      <c r="N27" s="109"/>
      <c r="O27" s="109"/>
      <c r="P27" s="109"/>
      <c r="Q27" s="109"/>
      <c r="R27" s="109"/>
      <c r="S27" s="109"/>
      <c r="T27" s="110"/>
      <c r="U27" s="108"/>
      <c r="V27" s="109"/>
      <c r="W27" s="109"/>
      <c r="X27" s="109"/>
      <c r="Y27" s="110"/>
    </row>
    <row r="28" spans="2:25" ht="98.25" customHeight="1">
      <c r="B28" s="25" t="s">
        <v>19</v>
      </c>
      <c r="C28" s="108"/>
      <c r="D28" s="109"/>
      <c r="E28" s="109"/>
      <c r="F28" s="109"/>
      <c r="G28" s="109"/>
      <c r="H28" s="109"/>
      <c r="I28" s="109"/>
      <c r="J28" s="109"/>
      <c r="K28" s="109"/>
      <c r="L28" s="110"/>
      <c r="M28" s="108"/>
      <c r="N28" s="109"/>
      <c r="O28" s="109"/>
      <c r="P28" s="109"/>
      <c r="Q28" s="109"/>
      <c r="R28" s="109"/>
      <c r="S28" s="109"/>
      <c r="T28" s="110"/>
      <c r="U28" s="108"/>
      <c r="V28" s="109"/>
      <c r="W28" s="109"/>
      <c r="X28" s="109"/>
      <c r="Y28" s="110"/>
    </row>
  </sheetData>
  <mergeCells count="45">
    <mergeCell ref="B23:Y23"/>
    <mergeCell ref="C26:L26"/>
    <mergeCell ref="M26:T26"/>
    <mergeCell ref="U26:Y26"/>
    <mergeCell ref="C27:L27"/>
    <mergeCell ref="M27:T27"/>
    <mergeCell ref="U27:Y27"/>
    <mergeCell ref="B6:Y6"/>
    <mergeCell ref="B8:C8"/>
    <mergeCell ref="D8:G8"/>
    <mergeCell ref="H8:I8"/>
    <mergeCell ref="J8:K8"/>
    <mergeCell ref="O8:P8"/>
    <mergeCell ref="L8:M8"/>
    <mergeCell ref="Q8:S8"/>
    <mergeCell ref="B2:B4"/>
    <mergeCell ref="Y2:Y4"/>
    <mergeCell ref="C2:X2"/>
    <mergeCell ref="C3:X3"/>
    <mergeCell ref="C4:P4"/>
    <mergeCell ref="Q4:X4"/>
    <mergeCell ref="H15:T15"/>
    <mergeCell ref="H16:T20"/>
    <mergeCell ref="V17:W17"/>
    <mergeCell ref="V18:W18"/>
    <mergeCell ref="K10:L10"/>
    <mergeCell ref="B13:Y13"/>
    <mergeCell ref="M10:N10"/>
    <mergeCell ref="F10:G10"/>
    <mergeCell ref="H10:I10"/>
    <mergeCell ref="B10:C10"/>
    <mergeCell ref="D10:E10"/>
    <mergeCell ref="O10:Q10"/>
    <mergeCell ref="S10:T10"/>
    <mergeCell ref="V19:W19"/>
    <mergeCell ref="V10:W10"/>
    <mergeCell ref="C28:L28"/>
    <mergeCell ref="M28:T28"/>
    <mergeCell ref="U28:Y28"/>
    <mergeCell ref="M24:T24"/>
    <mergeCell ref="C24:L24"/>
    <mergeCell ref="U24:Y24"/>
    <mergeCell ref="C25:L25"/>
    <mergeCell ref="M25:T25"/>
    <mergeCell ref="U25:Y25"/>
  </mergeCells>
  <pageMargins left="0.27559055118110237" right="0.15748031496062992" top="0.31496062992125984" bottom="0.39370078740157483" header="0.31496062992125984" footer="0.31496062992125984"/>
  <pageSetup scale="46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4E35218-B6F5-4423-AEFB-AC2DEE0C5734}">
          <x14:formula1>
            <xm:f>Desplegables!$A$2:$A$22</xm:f>
          </x14:formula1>
          <xm:sqref>D8:G8</xm:sqref>
        </x14:dataValidation>
        <x14:dataValidation type="list" allowBlank="1" showInputMessage="1" showErrorMessage="1" xr:uid="{B6C77EDA-F00A-4459-AA72-28E0909E13CE}">
          <x14:formula1>
            <xm:f>Desplegables!$D$2:$D$5</xm:f>
          </x14:formula1>
          <xm:sqref>K10:L10</xm:sqref>
        </x14:dataValidation>
        <x14:dataValidation type="list" allowBlank="1" showInputMessage="1" showErrorMessage="1" xr:uid="{9A173C42-5893-4CA7-A429-568AA78CBE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4C8EE68-704B-437A-B887-6027183D15CC}">
          <x14:formula1>
            <xm:f>Desplegables!$B$2:$B$15</xm:f>
          </x14:formula1>
          <xm:sqref>J8:K8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566B-9490-4F3D-B71C-D7E4A09C84E5}">
  <sheetPr>
    <tabColor rgb="FF00B0F0"/>
  </sheetPr>
  <dimension ref="B1:Y28"/>
  <sheetViews>
    <sheetView showGridLines="0" zoomScale="90" zoomScaleNormal="90" workbookViewId="0">
      <selection activeCell="A20" sqref="A20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8" style="13" customWidth="1"/>
    <col min="26" max="16384" width="11" style="13"/>
  </cols>
  <sheetData>
    <row r="1" spans="2:25" ht="2.25" customHeight="1"/>
    <row r="2" spans="2:25" ht="28.5" customHeight="1">
      <c r="B2" s="135"/>
      <c r="C2" s="136" t="s">
        <v>21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7"/>
    </row>
    <row r="3" spans="2:25" ht="28.5" customHeight="1">
      <c r="B3" s="135"/>
      <c r="C3" s="136" t="s">
        <v>31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8"/>
    </row>
    <row r="4" spans="2:25" ht="28.5" customHeight="1">
      <c r="B4" s="135"/>
      <c r="C4" s="140" t="s">
        <v>15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 t="s">
        <v>32</v>
      </c>
      <c r="R4" s="140"/>
      <c r="S4" s="140"/>
      <c r="T4" s="140"/>
      <c r="U4" s="140"/>
      <c r="V4" s="140"/>
      <c r="W4" s="140"/>
      <c r="X4" s="140"/>
      <c r="Y4" s="139"/>
    </row>
    <row r="5" spans="2:25" ht="7.5" customHeight="1"/>
    <row r="6" spans="2:25" ht="22.5" customHeight="1">
      <c r="B6" s="131" t="s">
        <v>13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5" ht="3.75" customHeight="1"/>
    <row r="8" spans="2:25" ht="63.75">
      <c r="B8" s="132" t="s">
        <v>33</v>
      </c>
      <c r="C8" s="132"/>
      <c r="D8" s="124" t="s">
        <v>45</v>
      </c>
      <c r="E8" s="124"/>
      <c r="F8" s="124"/>
      <c r="G8" s="124"/>
      <c r="H8" s="132" t="s">
        <v>40</v>
      </c>
      <c r="I8" s="132"/>
      <c r="J8" s="124"/>
      <c r="K8" s="124"/>
      <c r="L8" s="119" t="s">
        <v>82</v>
      </c>
      <c r="M8" s="119"/>
      <c r="N8" s="14" t="str">
        <f>+CC!B8</f>
        <v>PAII -61</v>
      </c>
      <c r="O8" s="133" t="s">
        <v>25</v>
      </c>
      <c r="P8" s="133"/>
      <c r="Q8" s="134" t="str">
        <f>+CC!D8</f>
        <v>Medir el grado y calidad de las publicaciones divulgadas a los grupos de valor e interés en las distintas redes sociales de la EMB</v>
      </c>
      <c r="R8" s="134"/>
      <c r="S8" s="134"/>
      <c r="T8" s="51" t="s">
        <v>83</v>
      </c>
      <c r="U8" s="26">
        <f>+CC!C8</f>
        <v>0.25</v>
      </c>
      <c r="V8" s="50" t="s">
        <v>41</v>
      </c>
      <c r="W8" s="47" t="str">
        <f>+CC!E8</f>
        <v>Grado y calidad de las publicaciones divulgadas</v>
      </c>
      <c r="X8" s="50" t="s">
        <v>87</v>
      </c>
      <c r="Y8" s="48" t="str">
        <f>+CC!F8</f>
        <v>Medir el grado y calidad de las publicaciones divulgadasen las distintas redes sociales de la EMB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119" t="s">
        <v>27</v>
      </c>
      <c r="C10" s="119"/>
      <c r="D10" s="123" t="str">
        <f>+CC!H8</f>
        <v>Efectividad</v>
      </c>
      <c r="E10" s="123"/>
      <c r="F10" s="119" t="s">
        <v>9</v>
      </c>
      <c r="G10" s="119"/>
      <c r="H10" s="123" t="str">
        <f>+CC!G8</f>
        <v>Porcentaje</v>
      </c>
      <c r="I10" s="123"/>
      <c r="J10" s="51" t="s">
        <v>10</v>
      </c>
      <c r="K10" s="124" t="s">
        <v>3</v>
      </c>
      <c r="L10" s="124"/>
      <c r="M10" s="125" t="s">
        <v>77</v>
      </c>
      <c r="N10" s="126"/>
      <c r="O10" s="115" t="str">
        <f>+CC!I8</f>
        <v>Cuadro de Control interno GCC (métricas)</v>
      </c>
      <c r="P10" s="127"/>
      <c r="Q10" s="128"/>
      <c r="R10" s="50" t="s">
        <v>96</v>
      </c>
      <c r="S10" s="124" t="str">
        <f>+CC!J8</f>
        <v>(número de respuestas) / (número de preguntas formuladas) * 100</v>
      </c>
      <c r="T10" s="124"/>
      <c r="U10" s="51" t="s">
        <v>8</v>
      </c>
      <c r="V10" s="142" t="str">
        <f>+CC!L8</f>
        <v>100% de respuestas</v>
      </c>
      <c r="W10" s="143"/>
      <c r="X10" s="50" t="s">
        <v>84</v>
      </c>
      <c r="Y10" s="49" t="s">
        <v>121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111" t="s">
        <v>80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1" t="s">
        <v>0</v>
      </c>
      <c r="D15" s="51" t="s">
        <v>11</v>
      </c>
      <c r="E15" s="51" t="s">
        <v>12</v>
      </c>
      <c r="F15" s="51" t="s">
        <v>20</v>
      </c>
      <c r="G15" s="22"/>
      <c r="H15" s="119" t="s">
        <v>78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78">
        <f>+CC!N8</f>
        <v>0.25</v>
      </c>
      <c r="E16" s="82">
        <v>0.25</v>
      </c>
      <c r="F16" s="27">
        <f>+E16/D16</f>
        <v>1</v>
      </c>
      <c r="G16" s="22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78">
        <f>+CC!O8</f>
        <v>0.25</v>
      </c>
      <c r="E17" s="56">
        <v>0</v>
      </c>
      <c r="F17" s="27">
        <f t="shared" ref="F17:F19" si="0">+E17/D17</f>
        <v>0</v>
      </c>
      <c r="G17" s="22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28"/>
      <c r="V17" s="119" t="s">
        <v>81</v>
      </c>
      <c r="W17" s="119"/>
      <c r="X17" s="41"/>
      <c r="Y17" s="24"/>
    </row>
    <row r="18" spans="2:25" ht="52.5" customHeight="1">
      <c r="B18" s="21"/>
      <c r="C18" s="25" t="s">
        <v>18</v>
      </c>
      <c r="D18" s="81">
        <f>+CC!P8</f>
        <v>0.25</v>
      </c>
      <c r="E18" s="56">
        <v>0</v>
      </c>
      <c r="F18" s="27">
        <f t="shared" si="0"/>
        <v>0</v>
      </c>
      <c r="G18" s="22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28"/>
      <c r="V18" s="141">
        <f>+CC!K8</f>
        <v>0</v>
      </c>
      <c r="W18" s="123"/>
      <c r="X18" s="42"/>
      <c r="Y18" s="24"/>
    </row>
    <row r="19" spans="2:25" ht="52.5" customHeight="1">
      <c r="B19" s="21"/>
      <c r="C19" s="25" t="s">
        <v>19</v>
      </c>
      <c r="D19" s="81">
        <f>+CC!Q8</f>
        <v>0.25</v>
      </c>
      <c r="E19" s="56">
        <v>0</v>
      </c>
      <c r="F19" s="27">
        <f t="shared" si="0"/>
        <v>0</v>
      </c>
      <c r="G19" s="22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28"/>
      <c r="V19" s="122"/>
      <c r="W19" s="122"/>
      <c r="X19" s="52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ref="F20" si="1">E20/D20</f>
        <v>0.25</v>
      </c>
      <c r="G20" s="22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111" t="s">
        <v>79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2:25" ht="32.25" customHeight="1">
      <c r="B24" s="36" t="s">
        <v>0</v>
      </c>
      <c r="C24" s="112" t="s">
        <v>122</v>
      </c>
      <c r="D24" s="113"/>
      <c r="E24" s="113"/>
      <c r="F24" s="113"/>
      <c r="G24" s="113"/>
      <c r="H24" s="113"/>
      <c r="I24" s="113"/>
      <c r="J24" s="113"/>
      <c r="K24" s="113"/>
      <c r="L24" s="114"/>
      <c r="M24" s="112" t="s">
        <v>86</v>
      </c>
      <c r="N24" s="113"/>
      <c r="O24" s="113"/>
      <c r="P24" s="113"/>
      <c r="Q24" s="113"/>
      <c r="R24" s="113"/>
      <c r="S24" s="113"/>
      <c r="T24" s="114"/>
      <c r="U24" s="112" t="s">
        <v>85</v>
      </c>
      <c r="V24" s="113"/>
      <c r="W24" s="113"/>
      <c r="X24" s="113"/>
      <c r="Y24" s="114"/>
    </row>
    <row r="25" spans="2:25" ht="229.5" customHeight="1">
      <c r="B25" s="37" t="s">
        <v>16</v>
      </c>
      <c r="C25" s="115" t="s">
        <v>126</v>
      </c>
      <c r="D25" s="116"/>
      <c r="E25" s="116"/>
      <c r="F25" s="116"/>
      <c r="G25" s="116"/>
      <c r="H25" s="116"/>
      <c r="I25" s="116"/>
      <c r="J25" s="116"/>
      <c r="K25" s="116"/>
      <c r="L25" s="117"/>
      <c r="M25" s="108" t="s">
        <v>124</v>
      </c>
      <c r="N25" s="109"/>
      <c r="O25" s="109"/>
      <c r="P25" s="109"/>
      <c r="Q25" s="109"/>
      <c r="R25" s="109"/>
      <c r="S25" s="109"/>
      <c r="T25" s="110"/>
      <c r="U25" s="108" t="s">
        <v>125</v>
      </c>
      <c r="V25" s="109"/>
      <c r="W25" s="109"/>
      <c r="X25" s="109"/>
      <c r="Y25" s="110"/>
    </row>
    <row r="26" spans="2:25" ht="98.25" customHeight="1">
      <c r="B26" s="25" t="s">
        <v>17</v>
      </c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108"/>
      <c r="N26" s="109"/>
      <c r="O26" s="109"/>
      <c r="P26" s="109"/>
      <c r="Q26" s="109"/>
      <c r="R26" s="109"/>
      <c r="S26" s="109"/>
      <c r="T26" s="110"/>
      <c r="U26" s="108"/>
      <c r="V26" s="109"/>
      <c r="W26" s="109"/>
      <c r="X26" s="109"/>
      <c r="Y26" s="110"/>
    </row>
    <row r="27" spans="2:25" ht="98.25" customHeight="1">
      <c r="B27" s="25" t="s">
        <v>18</v>
      </c>
      <c r="C27" s="108"/>
      <c r="D27" s="109"/>
      <c r="E27" s="109"/>
      <c r="F27" s="109"/>
      <c r="G27" s="109"/>
      <c r="H27" s="109"/>
      <c r="I27" s="109"/>
      <c r="J27" s="109"/>
      <c r="K27" s="109"/>
      <c r="L27" s="110"/>
      <c r="M27" s="108"/>
      <c r="N27" s="109"/>
      <c r="O27" s="109"/>
      <c r="P27" s="109"/>
      <c r="Q27" s="109"/>
      <c r="R27" s="109"/>
      <c r="S27" s="109"/>
      <c r="T27" s="110"/>
      <c r="U27" s="108"/>
      <c r="V27" s="109"/>
      <c r="W27" s="109"/>
      <c r="X27" s="109"/>
      <c r="Y27" s="110"/>
    </row>
    <row r="28" spans="2:25" ht="98.25" customHeight="1">
      <c r="B28" s="25" t="s">
        <v>19</v>
      </c>
      <c r="C28" s="108"/>
      <c r="D28" s="109"/>
      <c r="E28" s="109"/>
      <c r="F28" s="109"/>
      <c r="G28" s="109"/>
      <c r="H28" s="109"/>
      <c r="I28" s="109"/>
      <c r="J28" s="109"/>
      <c r="K28" s="109"/>
      <c r="L28" s="110"/>
      <c r="M28" s="108"/>
      <c r="N28" s="109"/>
      <c r="O28" s="109"/>
      <c r="P28" s="109"/>
      <c r="Q28" s="109"/>
      <c r="R28" s="109"/>
      <c r="S28" s="109"/>
      <c r="T28" s="110"/>
      <c r="U28" s="108"/>
      <c r="V28" s="109"/>
      <c r="W28" s="109"/>
      <c r="X28" s="109"/>
      <c r="Y28" s="110"/>
    </row>
  </sheetData>
  <mergeCells count="45"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  <mergeCell ref="B23:Y23"/>
    <mergeCell ref="C24:L24"/>
    <mergeCell ref="M24:T24"/>
    <mergeCell ref="U24:Y24"/>
    <mergeCell ref="C25:L25"/>
    <mergeCell ref="M25:T25"/>
    <mergeCell ref="U25:Y25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6:Y6"/>
    <mergeCell ref="B8:C8"/>
    <mergeCell ref="D8:G8"/>
    <mergeCell ref="H8:I8"/>
    <mergeCell ref="J8:K8"/>
    <mergeCell ref="L8:M8"/>
    <mergeCell ref="O8:P8"/>
    <mergeCell ref="Q8:S8"/>
    <mergeCell ref="B2:B4"/>
    <mergeCell ref="C2:X2"/>
    <mergeCell ref="Y2:Y4"/>
    <mergeCell ref="C3:X3"/>
    <mergeCell ref="C4:P4"/>
    <mergeCell ref="Q4:X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0CEB154-E716-4811-A980-777CB7D3F7E3}">
          <x14:formula1>
            <xm:f>Desplegables!$B$2:$B$15</xm:f>
          </x14:formula1>
          <xm:sqref>J8:K8</xm:sqref>
        </x14:dataValidation>
        <x14:dataValidation type="list" allowBlank="1" showInputMessage="1" showErrorMessage="1" xr:uid="{56E70A89-6576-464B-917E-C60AF8183472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C3C95DB-AB36-4105-ACD5-08EF0805C7D0}">
          <x14:formula1>
            <xm:f>Desplegables!$D$2:$D$5</xm:f>
          </x14:formula1>
          <xm:sqref>K10:L10</xm:sqref>
        </x14:dataValidation>
        <x14:dataValidation type="list" allowBlank="1" showInputMessage="1" showErrorMessage="1" xr:uid="{BBA22C9E-713C-4C95-9107-5609F942363F}">
          <x14:formula1>
            <xm:f>Desplegables!$A$2:$A$22</xm:f>
          </x14:formula1>
          <xm:sqref>D8:G8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59C5-BB0C-47A9-B60C-CDE2C69FAD6B}">
  <sheetPr>
    <tabColor theme="7" tint="0.39997558519241921"/>
  </sheetPr>
  <dimension ref="B1:U12"/>
  <sheetViews>
    <sheetView showGridLines="0" topLeftCell="H4" zoomScaleNormal="100" workbookViewId="0">
      <selection activeCell="J7" sqref="J7"/>
    </sheetView>
  </sheetViews>
  <sheetFormatPr baseColWidth="10" defaultRowHeight="15"/>
  <cols>
    <col min="1" max="1" width="4.25" style="1" customWidth="1"/>
    <col min="2" max="3" width="11" style="1"/>
    <col min="4" max="4" width="39.25" style="1" customWidth="1"/>
    <col min="5" max="5" width="23.375" style="1" customWidth="1"/>
    <col min="6" max="6" width="22" style="1" customWidth="1"/>
    <col min="7" max="7" width="19.625" style="1" customWidth="1"/>
    <col min="8" max="9" width="23" style="1" customWidth="1"/>
    <col min="10" max="10" width="32" style="1" customWidth="1"/>
    <col min="11" max="12" width="11" style="1"/>
    <col min="13" max="13" width="19.625" style="1" customWidth="1"/>
    <col min="14" max="17" width="12.625" style="1" customWidth="1"/>
    <col min="18" max="18" width="9.875" style="1" customWidth="1"/>
    <col min="19" max="16384" width="11" style="1"/>
  </cols>
  <sheetData>
    <row r="1" spans="2:21" ht="8.25" customHeight="1"/>
    <row r="2" spans="2:21" ht="36.75" customHeight="1">
      <c r="B2" s="145" t="s">
        <v>98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2:21" ht="26.25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21" ht="22.5" customHeight="1">
      <c r="N4" s="144" t="s">
        <v>93</v>
      </c>
      <c r="O4" s="144"/>
      <c r="P4" s="144"/>
      <c r="Q4" s="144"/>
    </row>
    <row r="5" spans="2:21" ht="40.5" customHeight="1">
      <c r="B5" s="3" t="s">
        <v>23</v>
      </c>
      <c r="C5" s="3" t="s">
        <v>24</v>
      </c>
      <c r="D5" s="4" t="s">
        <v>25</v>
      </c>
      <c r="E5" s="5" t="s">
        <v>26</v>
      </c>
      <c r="F5" s="5" t="s">
        <v>22</v>
      </c>
      <c r="G5" s="5" t="s">
        <v>97</v>
      </c>
      <c r="H5" s="5" t="s">
        <v>27</v>
      </c>
      <c r="I5" s="5" t="s">
        <v>30</v>
      </c>
      <c r="J5" s="5" t="s">
        <v>28</v>
      </c>
      <c r="K5" s="5" t="s">
        <v>94</v>
      </c>
      <c r="L5" s="5" t="s">
        <v>95</v>
      </c>
      <c r="M5" s="6" t="s">
        <v>29</v>
      </c>
      <c r="N5" s="54" t="s">
        <v>88</v>
      </c>
      <c r="O5" s="54" t="s">
        <v>89</v>
      </c>
      <c r="P5" s="54" t="s">
        <v>90</v>
      </c>
      <c r="Q5" s="54" t="s">
        <v>91</v>
      </c>
      <c r="R5" s="60" t="s">
        <v>92</v>
      </c>
    </row>
    <row r="6" spans="2:21" ht="30" customHeight="1">
      <c r="B6" s="61" t="s">
        <v>99</v>
      </c>
      <c r="C6" s="44">
        <v>0.5</v>
      </c>
      <c r="D6" s="62" t="s">
        <v>100</v>
      </c>
      <c r="E6" s="46" t="s">
        <v>101</v>
      </c>
      <c r="F6" s="46" t="s">
        <v>102</v>
      </c>
      <c r="G6" s="45" t="s">
        <v>103</v>
      </c>
      <c r="H6" s="45" t="s">
        <v>29</v>
      </c>
      <c r="I6" s="46" t="s">
        <v>104</v>
      </c>
      <c r="J6" s="46" t="s">
        <v>105</v>
      </c>
      <c r="K6" s="63">
        <v>1795209</v>
      </c>
      <c r="L6" s="63">
        <f>2300000-K6</f>
        <v>504791</v>
      </c>
      <c r="M6" s="46" t="s">
        <v>106</v>
      </c>
      <c r="N6" s="64">
        <v>259728</v>
      </c>
      <c r="O6" s="64">
        <f>+L6-N6</f>
        <v>245063</v>
      </c>
      <c r="P6" s="64">
        <v>0</v>
      </c>
      <c r="Q6" s="64">
        <v>0</v>
      </c>
      <c r="R6" s="65">
        <f>SUM(N6:Q6)</f>
        <v>504791</v>
      </c>
      <c r="S6" s="103">
        <f>+N6/L6</f>
        <v>0.51452581365357153</v>
      </c>
      <c r="T6" s="103">
        <f>+O6/L6</f>
        <v>0.48547418634642853</v>
      </c>
      <c r="U6" s="73">
        <f>+S6+T6</f>
        <v>1</v>
      </c>
    </row>
    <row r="7" spans="2:21" ht="165">
      <c r="B7" s="61" t="s">
        <v>107</v>
      </c>
      <c r="C7" s="44">
        <v>0.25</v>
      </c>
      <c r="D7" s="149" t="s">
        <v>151</v>
      </c>
      <c r="E7" s="46" t="s">
        <v>108</v>
      </c>
      <c r="F7" s="46" t="s">
        <v>109</v>
      </c>
      <c r="G7" s="45" t="s">
        <v>110</v>
      </c>
      <c r="H7" s="45" t="s">
        <v>1</v>
      </c>
      <c r="I7" s="46" t="s">
        <v>104</v>
      </c>
      <c r="J7" s="66" t="s">
        <v>111</v>
      </c>
      <c r="K7" s="67">
        <f>'[1]PAII 60'!C9</f>
        <v>171037</v>
      </c>
      <c r="L7" s="68">
        <v>34528</v>
      </c>
      <c r="M7" s="46" t="s">
        <v>112</v>
      </c>
      <c r="N7" s="68">
        <v>9123</v>
      </c>
      <c r="O7" s="68">
        <v>8469</v>
      </c>
      <c r="P7" s="68">
        <v>8468</v>
      </c>
      <c r="Q7" s="68">
        <v>8468</v>
      </c>
      <c r="R7" s="55">
        <f>SUM(N7:Q7)</f>
        <v>34528</v>
      </c>
      <c r="S7" s="104">
        <f>+N7/L7</f>
        <v>0.26422034291010194</v>
      </c>
      <c r="T7" s="104">
        <f>+O7/L7</f>
        <v>0.24527919369786841</v>
      </c>
      <c r="U7" s="91"/>
    </row>
    <row r="8" spans="2:21" ht="60">
      <c r="B8" s="61" t="s">
        <v>113</v>
      </c>
      <c r="C8" s="44">
        <v>0.25</v>
      </c>
      <c r="D8" s="62" t="s">
        <v>114</v>
      </c>
      <c r="E8" s="69" t="s">
        <v>115</v>
      </c>
      <c r="F8" s="70" t="s">
        <v>116</v>
      </c>
      <c r="G8" s="71" t="s">
        <v>110</v>
      </c>
      <c r="H8" s="71" t="s">
        <v>2</v>
      </c>
      <c r="I8" s="46" t="s">
        <v>117</v>
      </c>
      <c r="J8" s="69" t="s">
        <v>118</v>
      </c>
      <c r="K8" s="71">
        <v>0</v>
      </c>
      <c r="L8" s="69" t="s">
        <v>119</v>
      </c>
      <c r="M8" s="69" t="s">
        <v>120</v>
      </c>
      <c r="N8" s="59">
        <v>0.25</v>
      </c>
      <c r="O8" s="59">
        <v>0.25</v>
      </c>
      <c r="P8" s="59">
        <v>0.25</v>
      </c>
      <c r="Q8" s="59">
        <v>0.25</v>
      </c>
      <c r="R8" s="72">
        <v>1</v>
      </c>
    </row>
    <row r="10" spans="2:21">
      <c r="C10" s="57">
        <f>+SUM(C6:C8)</f>
        <v>1</v>
      </c>
    </row>
    <row r="12" spans="2:21">
      <c r="C12" s="73"/>
    </row>
  </sheetData>
  <mergeCells count="2">
    <mergeCell ref="N4:Q4"/>
    <mergeCell ref="B2:R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452A-7A96-48F8-868B-367ECB8315BD}">
  <dimension ref="B2:P18"/>
  <sheetViews>
    <sheetView topLeftCell="B1" zoomScale="115" zoomScaleNormal="115" workbookViewId="0">
      <selection activeCell="D25" sqref="D25"/>
    </sheetView>
  </sheetViews>
  <sheetFormatPr baseColWidth="10" defaultRowHeight="15"/>
  <cols>
    <col min="1" max="1" width="11" style="1"/>
    <col min="2" max="2" width="38.25" style="1" customWidth="1"/>
    <col min="3" max="3" width="13.75" style="1" customWidth="1"/>
    <col min="4" max="4" width="11.625" style="1" customWidth="1"/>
    <col min="5" max="5" width="13.375" style="1" customWidth="1"/>
    <col min="6" max="6" width="19.625" style="1" customWidth="1"/>
    <col min="7" max="8" width="11" style="1"/>
    <col min="9" max="10" width="13.25" style="1" customWidth="1"/>
    <col min="11" max="16384" width="11" style="1"/>
  </cols>
  <sheetData>
    <row r="2" spans="2:16">
      <c r="G2" s="148" t="s">
        <v>149</v>
      </c>
      <c r="H2" s="148"/>
      <c r="I2" s="148"/>
      <c r="J2" s="148"/>
      <c r="K2" s="148"/>
      <c r="L2" s="148"/>
      <c r="M2" s="148"/>
      <c r="N2" s="102"/>
    </row>
    <row r="3" spans="2:16" ht="60">
      <c r="B3" s="101"/>
      <c r="C3" s="99" t="s">
        <v>148</v>
      </c>
      <c r="D3" s="100" t="s">
        <v>147</v>
      </c>
      <c r="E3" s="99" t="s">
        <v>146</v>
      </c>
      <c r="F3" s="99" t="s">
        <v>145</v>
      </c>
      <c r="G3" s="98" t="s">
        <v>144</v>
      </c>
      <c r="H3" s="98" t="s">
        <v>143</v>
      </c>
      <c r="I3" s="54" t="s">
        <v>89</v>
      </c>
      <c r="J3" s="98" t="s">
        <v>142</v>
      </c>
      <c r="K3" s="54" t="s">
        <v>90</v>
      </c>
      <c r="L3" s="98" t="s">
        <v>141</v>
      </c>
      <c r="M3" s="54" t="s">
        <v>91</v>
      </c>
      <c r="N3" s="98" t="s">
        <v>140</v>
      </c>
      <c r="O3" s="97" t="s">
        <v>139</v>
      </c>
      <c r="P3" s="97" t="s">
        <v>138</v>
      </c>
    </row>
    <row r="4" spans="2:16">
      <c r="B4" s="87" t="s">
        <v>133</v>
      </c>
      <c r="C4" s="96">
        <v>132405</v>
      </c>
      <c r="D4" s="95">
        <v>0.03</v>
      </c>
      <c r="E4" s="94">
        <f>C4*D4</f>
        <v>3972.1499999999996</v>
      </c>
      <c r="F4" s="86">
        <f>C4+E4</f>
        <v>136377.15</v>
      </c>
      <c r="G4" s="86">
        <f>$E$4/4</f>
        <v>993.03749999999991</v>
      </c>
      <c r="H4" s="86"/>
      <c r="I4" s="86">
        <f>$E$4/4</f>
        <v>993.03749999999991</v>
      </c>
      <c r="J4" s="86"/>
      <c r="K4" s="86">
        <f>$E$4/4</f>
        <v>993.03749999999991</v>
      </c>
      <c r="L4" s="86"/>
      <c r="M4" s="86">
        <f>$E$4/4</f>
        <v>993.03749999999991</v>
      </c>
      <c r="N4" s="86"/>
      <c r="O4" s="55">
        <f t="shared" ref="O4:O9" si="0">G4+I4+K4+M4</f>
        <v>3972.1499999999996</v>
      </c>
      <c r="P4" s="55">
        <f t="shared" ref="P4:P9" si="1">SUM(H4+J4+L4+N4)</f>
        <v>0</v>
      </c>
    </row>
    <row r="5" spans="2:16">
      <c r="B5" s="87" t="s">
        <v>132</v>
      </c>
      <c r="C5" s="96">
        <v>4501</v>
      </c>
      <c r="D5" s="95">
        <v>0.3</v>
      </c>
      <c r="E5" s="94">
        <f>C5*D5</f>
        <v>1350.3</v>
      </c>
      <c r="F5" s="86">
        <f>C5+E5</f>
        <v>5851.3</v>
      </c>
      <c r="G5" s="86">
        <f>$E$5/4</f>
        <v>337.57499999999999</v>
      </c>
      <c r="H5" s="86"/>
      <c r="I5" s="86">
        <f>$E$5/4</f>
        <v>337.57499999999999</v>
      </c>
      <c r="J5" s="86"/>
      <c r="K5" s="86">
        <f>$E$5/4</f>
        <v>337.57499999999999</v>
      </c>
      <c r="L5" s="86"/>
      <c r="M5" s="86">
        <f>$E$5/4</f>
        <v>337.57499999999999</v>
      </c>
      <c r="N5" s="86"/>
      <c r="O5" s="55">
        <f t="shared" si="0"/>
        <v>1350.3</v>
      </c>
      <c r="P5" s="55">
        <f t="shared" si="1"/>
        <v>0</v>
      </c>
    </row>
    <row r="6" spans="2:16">
      <c r="B6" s="87" t="s">
        <v>131</v>
      </c>
      <c r="C6" s="96">
        <v>3685</v>
      </c>
      <c r="D6" s="95">
        <v>0.3</v>
      </c>
      <c r="E6" s="94">
        <f>C6*D6</f>
        <v>1105.5</v>
      </c>
      <c r="F6" s="86">
        <f>C6+E6</f>
        <v>4790.5</v>
      </c>
      <c r="G6" s="86">
        <f>$E$6/4</f>
        <v>276.375</v>
      </c>
      <c r="H6" s="86"/>
      <c r="I6" s="86">
        <f>$E$6/4</f>
        <v>276.375</v>
      </c>
      <c r="J6" s="86"/>
      <c r="K6" s="86">
        <f>$E$6/4</f>
        <v>276.375</v>
      </c>
      <c r="L6" s="86"/>
      <c r="M6" s="86">
        <f>$E$6/4</f>
        <v>276.375</v>
      </c>
      <c r="N6" s="86"/>
      <c r="O6" s="55">
        <f t="shared" si="0"/>
        <v>1105.5</v>
      </c>
      <c r="P6" s="55">
        <f t="shared" si="1"/>
        <v>0</v>
      </c>
    </row>
    <row r="7" spans="2:16">
      <c r="B7" s="87" t="s">
        <v>130</v>
      </c>
      <c r="C7" s="96">
        <v>2760</v>
      </c>
      <c r="D7" s="95">
        <v>0.15</v>
      </c>
      <c r="E7" s="94">
        <f>C7*D7</f>
        <v>414</v>
      </c>
      <c r="F7" s="86">
        <f>C7+E7</f>
        <v>3174</v>
      </c>
      <c r="G7" s="86">
        <f>$E$7/4</f>
        <v>103.5</v>
      </c>
      <c r="H7" s="86"/>
      <c r="I7" s="86">
        <f>$E$7/4</f>
        <v>103.5</v>
      </c>
      <c r="J7" s="86"/>
      <c r="K7" s="86">
        <f>$E$7/4</f>
        <v>103.5</v>
      </c>
      <c r="L7" s="86"/>
      <c r="M7" s="86">
        <f>$E$7/4</f>
        <v>103.5</v>
      </c>
      <c r="N7" s="86"/>
      <c r="O7" s="55">
        <f t="shared" si="0"/>
        <v>414</v>
      </c>
      <c r="P7" s="55">
        <f t="shared" si="1"/>
        <v>0</v>
      </c>
    </row>
    <row r="8" spans="2:16">
      <c r="B8" s="87" t="s">
        <v>129</v>
      </c>
      <c r="C8" s="96">
        <v>27686</v>
      </c>
      <c r="D8" s="95">
        <v>1</v>
      </c>
      <c r="E8" s="94">
        <f>C8*D8</f>
        <v>27686</v>
      </c>
      <c r="F8" s="86">
        <f>C8+E8</f>
        <v>55372</v>
      </c>
      <c r="G8" s="86">
        <f>$E$8/4</f>
        <v>6921.5</v>
      </c>
      <c r="H8" s="86"/>
      <c r="I8" s="86">
        <f>$E$8/4</f>
        <v>6921.5</v>
      </c>
      <c r="J8" s="86"/>
      <c r="K8" s="86">
        <f>$E$8/4</f>
        <v>6921.5</v>
      </c>
      <c r="L8" s="86"/>
      <c r="M8" s="86">
        <f>$E$8/4</f>
        <v>6921.5</v>
      </c>
      <c r="N8" s="86"/>
      <c r="O8" s="55">
        <f t="shared" si="0"/>
        <v>27686</v>
      </c>
      <c r="P8" s="55">
        <f t="shared" si="1"/>
        <v>0</v>
      </c>
    </row>
    <row r="9" spans="2:16">
      <c r="C9" s="93">
        <f>SUM(C4:C8)</f>
        <v>171037</v>
      </c>
      <c r="E9" s="92">
        <f>SUM(E4:E8)</f>
        <v>34527.949999999997</v>
      </c>
      <c r="F9" s="92">
        <f>SUM(F4:F8)</f>
        <v>205564.94999999998</v>
      </c>
      <c r="G9" s="86">
        <f>SUM(G4:G8)</f>
        <v>8631.9874999999993</v>
      </c>
      <c r="H9" s="86"/>
      <c r="I9" s="86">
        <f>SUM(I4:I8)</f>
        <v>8631.9874999999993</v>
      </c>
      <c r="J9" s="86"/>
      <c r="K9" s="86">
        <f>SUM(K4:K8)</f>
        <v>8631.9874999999993</v>
      </c>
      <c r="L9" s="86"/>
      <c r="M9" s="86">
        <f>SUM(M4:M8)</f>
        <v>8631.9874999999993</v>
      </c>
      <c r="N9" s="86"/>
      <c r="O9" s="55">
        <f t="shared" si="0"/>
        <v>34527.949999999997</v>
      </c>
      <c r="P9" s="55">
        <f t="shared" si="1"/>
        <v>0</v>
      </c>
    </row>
    <row r="11" spans="2:16">
      <c r="F11" s="91"/>
      <c r="G11" s="91"/>
      <c r="H11" s="91"/>
    </row>
    <row r="12" spans="2:16">
      <c r="B12" s="1" t="s">
        <v>137</v>
      </c>
    </row>
    <row r="13" spans="2:16" ht="45">
      <c r="C13" s="90" t="s">
        <v>136</v>
      </c>
      <c r="D13" s="90" t="s">
        <v>135</v>
      </c>
      <c r="E13" s="90" t="s">
        <v>134</v>
      </c>
    </row>
    <row r="14" spans="2:16">
      <c r="B14" s="87" t="s">
        <v>133</v>
      </c>
      <c r="C14" s="86">
        <f>$E$4/4</f>
        <v>993.03749999999991</v>
      </c>
      <c r="D14" s="85">
        <v>445</v>
      </c>
      <c r="E14" s="88">
        <f>D14/C14</f>
        <v>0.44812003574890175</v>
      </c>
    </row>
    <row r="15" spans="2:16">
      <c r="B15" s="87" t="s">
        <v>132</v>
      </c>
      <c r="C15" s="86">
        <f>$E$5/4</f>
        <v>337.57499999999999</v>
      </c>
      <c r="D15" s="85">
        <v>102</v>
      </c>
      <c r="E15" s="84">
        <f>D15/C15</f>
        <v>0.30215507664963343</v>
      </c>
      <c r="F15" s="89"/>
    </row>
    <row r="16" spans="2:16">
      <c r="B16" s="87" t="s">
        <v>131</v>
      </c>
      <c r="C16" s="86">
        <f>$E$6/4</f>
        <v>276.375</v>
      </c>
      <c r="D16" s="85">
        <v>90</v>
      </c>
      <c r="E16" s="88">
        <f>D16/C16</f>
        <v>0.32564450474898238</v>
      </c>
    </row>
    <row r="17" spans="2:5">
      <c r="B17" s="87" t="s">
        <v>130</v>
      </c>
      <c r="C17" s="86">
        <f>$E$7/4</f>
        <v>103.5</v>
      </c>
      <c r="D17" s="85">
        <v>20</v>
      </c>
      <c r="E17" s="88">
        <f>D17/C17</f>
        <v>0.19323671497584541</v>
      </c>
    </row>
    <row r="18" spans="2:5">
      <c r="B18" s="87" t="s">
        <v>129</v>
      </c>
      <c r="C18" s="86">
        <f>$E$8/4</f>
        <v>6921.5</v>
      </c>
      <c r="D18" s="85">
        <v>2401</v>
      </c>
      <c r="E18" s="84">
        <f>D18/C18</f>
        <v>0.3468901249729105</v>
      </c>
    </row>
  </sheetData>
  <mergeCells count="1">
    <mergeCell ref="G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BDF-2B07-49DC-A718-F576D31E6124}">
  <dimension ref="A1:F44"/>
  <sheetViews>
    <sheetView workbookViewId="0">
      <selection activeCell="D7" sqref="D7"/>
    </sheetView>
  </sheetViews>
  <sheetFormatPr baseColWidth="10" defaultRowHeight="15"/>
  <cols>
    <col min="1" max="1" width="33.375" style="1" customWidth="1"/>
    <col min="2" max="2" width="38.375" style="1" customWidth="1"/>
    <col min="3" max="3" width="11.875" style="1" customWidth="1"/>
    <col min="4" max="4" width="12.375" style="1" customWidth="1"/>
    <col min="5" max="16384" width="11" style="1"/>
  </cols>
  <sheetData>
    <row r="1" spans="1:6" ht="28.5" customHeight="1">
      <c r="A1" s="7" t="s">
        <v>36</v>
      </c>
      <c r="B1" s="7" t="s">
        <v>39</v>
      </c>
      <c r="C1" s="10" t="s">
        <v>7</v>
      </c>
      <c r="D1" s="11" t="s">
        <v>38</v>
      </c>
      <c r="E1" s="11"/>
      <c r="F1" s="11"/>
    </row>
    <row r="2" spans="1:6">
      <c r="A2" s="8" t="s">
        <v>42</v>
      </c>
      <c r="B2" s="1" t="s">
        <v>63</v>
      </c>
      <c r="C2" s="43" t="s">
        <v>37</v>
      </c>
      <c r="D2" s="1" t="s">
        <v>6</v>
      </c>
      <c r="E2" s="12"/>
      <c r="F2" s="12"/>
    </row>
    <row r="3" spans="1:6">
      <c r="A3" s="8" t="s">
        <v>43</v>
      </c>
      <c r="B3" s="1" t="s">
        <v>64</v>
      </c>
      <c r="C3" s="1" t="s">
        <v>1</v>
      </c>
      <c r="D3" s="1" t="s">
        <v>3</v>
      </c>
    </row>
    <row r="4" spans="1:6">
      <c r="A4" s="8" t="s">
        <v>44</v>
      </c>
      <c r="B4" s="1" t="s">
        <v>65</v>
      </c>
      <c r="C4" s="1" t="s">
        <v>2</v>
      </c>
      <c r="D4" s="1" t="s">
        <v>4</v>
      </c>
    </row>
    <row r="5" spans="1:6">
      <c r="A5" s="8" t="s">
        <v>45</v>
      </c>
      <c r="B5" s="1" t="s">
        <v>66</v>
      </c>
      <c r="C5" s="1" t="s">
        <v>34</v>
      </c>
      <c r="D5" s="1" t="s">
        <v>5</v>
      </c>
    </row>
    <row r="6" spans="1:6">
      <c r="A6" s="8" t="s">
        <v>46</v>
      </c>
      <c r="B6" s="1" t="s">
        <v>67</v>
      </c>
      <c r="C6" s="1" t="s">
        <v>35</v>
      </c>
    </row>
    <row r="7" spans="1:6">
      <c r="A7" s="8" t="s">
        <v>47</v>
      </c>
      <c r="B7" s="1" t="s">
        <v>68</v>
      </c>
      <c r="C7" s="1" t="s">
        <v>29</v>
      </c>
    </row>
    <row r="8" spans="1:6">
      <c r="A8" s="8" t="s">
        <v>48</v>
      </c>
      <c r="B8" s="1" t="s">
        <v>69</v>
      </c>
      <c r="C8" s="1" t="s">
        <v>36</v>
      </c>
    </row>
    <row r="9" spans="1:6" ht="30">
      <c r="A9" s="8" t="s">
        <v>49</v>
      </c>
      <c r="B9" s="9" t="s">
        <v>70</v>
      </c>
    </row>
    <row r="10" spans="1:6">
      <c r="A10" s="8" t="s">
        <v>50</v>
      </c>
      <c r="B10" s="2" t="s">
        <v>71</v>
      </c>
    </row>
    <row r="11" spans="1:6">
      <c r="A11" s="8" t="s">
        <v>51</v>
      </c>
      <c r="B11" s="1" t="s">
        <v>72</v>
      </c>
    </row>
    <row r="12" spans="1:6">
      <c r="A12" s="8" t="s">
        <v>52</v>
      </c>
      <c r="B12" s="1" t="s">
        <v>73</v>
      </c>
    </row>
    <row r="13" spans="1:6">
      <c r="A13" s="8" t="s">
        <v>53</v>
      </c>
      <c r="B13" s="1" t="s">
        <v>74</v>
      </c>
    </row>
    <row r="14" spans="1:6" ht="30">
      <c r="A14" s="8" t="s">
        <v>54</v>
      </c>
      <c r="B14" s="2" t="s">
        <v>75</v>
      </c>
    </row>
    <row r="15" spans="1:6">
      <c r="A15" s="8" t="s">
        <v>55</v>
      </c>
      <c r="B15" s="1" t="s">
        <v>76</v>
      </c>
    </row>
    <row r="16" spans="1:6">
      <c r="A16" s="8" t="s">
        <v>56</v>
      </c>
    </row>
    <row r="17" spans="1:1">
      <c r="A17" s="8" t="s">
        <v>57</v>
      </c>
    </row>
    <row r="18" spans="1:1">
      <c r="A18" s="8" t="s">
        <v>58</v>
      </c>
    </row>
    <row r="19" spans="1:1">
      <c r="A19" s="8" t="s">
        <v>59</v>
      </c>
    </row>
    <row r="20" spans="1:1" ht="30">
      <c r="A20" s="8" t="s">
        <v>60</v>
      </c>
    </row>
    <row r="21" spans="1:1" ht="30">
      <c r="A21" s="8" t="s">
        <v>61</v>
      </c>
    </row>
    <row r="22" spans="1:1">
      <c r="A22" s="8" t="s">
        <v>62</v>
      </c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9" spans="1:1">
      <c r="A29" s="8"/>
    </row>
    <row r="31" spans="1:1">
      <c r="A31" s="8"/>
    </row>
    <row r="32" spans="1:1">
      <c r="A32" s="8"/>
    </row>
    <row r="34" spans="1:1">
      <c r="A34" s="8"/>
    </row>
    <row r="36" spans="1:1">
      <c r="A36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3" spans="1:1">
      <c r="A43" s="8"/>
    </row>
    <row r="44" spans="1:1">
      <c r="A44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E29D00-4446-4B23-BF7D-A1E683BEA882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75e6d86-0457-4d81-89a1-5c85f652f20b"/>
    <ds:schemaRef ds:uri="http://schemas.microsoft.com/office/infopath/2007/PartnerControls"/>
    <ds:schemaRef ds:uri="http://purl.org/dc/elements/1.1/"/>
    <ds:schemaRef ds:uri="7f854fd8-63cb-42a3-977f-161619776c3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C9C851-3021-40A6-BC97-40C32502D6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958BD3-03CC-4DBD-8512-27A1C1F9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PAII-59_CC</vt:lpstr>
      <vt:lpstr>PAII-60_CC</vt:lpstr>
      <vt:lpstr>PAII-61_CC</vt:lpstr>
      <vt:lpstr>CC</vt:lpstr>
      <vt:lpstr>PAII 60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Galindo</dc:creator>
  <cp:lastModifiedBy>YOLANDA MARCELA GARZON MOYANO</cp:lastModifiedBy>
  <cp:lastPrinted>2020-02-25T20:07:58Z</cp:lastPrinted>
  <dcterms:created xsi:type="dcterms:W3CDTF">2014-04-04T20:17:35Z</dcterms:created>
  <dcterms:modified xsi:type="dcterms:W3CDTF">2021-04-27T22:37:50Z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