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5. GC\"/>
    </mc:Choice>
  </mc:AlternateContent>
  <xr:revisionPtr revIDLastSave="0" documentId="13_ncr:1_{9146F13E-8461-4B12-AB05-72EA56453E5A}" xr6:coauthVersionLast="46" xr6:coauthVersionMax="46" xr10:uidLastSave="{00000000-0000-0000-0000-000000000000}"/>
  <bookViews>
    <workbookView xWindow="28680" yWindow="1440" windowWidth="20730" windowHeight="11160" tabRatio="547" xr2:uid="{00000000-000D-0000-FFFF-FFFF00000000}"/>
  </bookViews>
  <sheets>
    <sheet name="PAII-69_GC" sheetId="7" r:id="rId1"/>
    <sheet name="PAII-70_GC" sheetId="12" r:id="rId2"/>
    <sheet name="PAII-71_GC" sheetId="13" r:id="rId3"/>
    <sheet name="PAII-72_GC" sheetId="14" r:id="rId4"/>
    <sheet name="PAII-74_GC" sheetId="15" r:id="rId5"/>
    <sheet name="PAII-75_GC" sheetId="17" r:id="rId6"/>
    <sheet name="Gestion Contractual" sheetId="8" state="hidden" r:id="rId7"/>
    <sheet name="Desplegables" sheetId="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5" l="1"/>
  <c r="D18" i="15"/>
  <c r="D17" i="15"/>
  <c r="D16" i="15"/>
  <c r="E16" i="15" s="1"/>
  <c r="F16" i="15" s="1"/>
  <c r="V18" i="17" l="1"/>
  <c r="D19" i="17"/>
  <c r="D18" i="17"/>
  <c r="D17" i="17"/>
  <c r="D16" i="17"/>
  <c r="F16" i="17" s="1"/>
  <c r="H10" i="17"/>
  <c r="O10" i="17"/>
  <c r="S10" i="17"/>
  <c r="V10" i="17"/>
  <c r="Y8" i="17"/>
  <c r="W8" i="17"/>
  <c r="U8" i="17"/>
  <c r="Q8" i="17"/>
  <c r="N8" i="17"/>
  <c r="V18" i="15"/>
  <c r="D10" i="15"/>
  <c r="H10" i="15"/>
  <c r="O10" i="15"/>
  <c r="S10" i="15"/>
  <c r="V10" i="15"/>
  <c r="Y8" i="15"/>
  <c r="W8" i="15"/>
  <c r="U8" i="15"/>
  <c r="Q8" i="15"/>
  <c r="N8" i="15"/>
  <c r="V18" i="13"/>
  <c r="C14" i="8"/>
  <c r="T12" i="8"/>
  <c r="T11" i="8"/>
  <c r="T9" i="8"/>
  <c r="T8" i="8"/>
  <c r="T7" i="8"/>
  <c r="T6" i="8"/>
  <c r="F19" i="17" l="1"/>
  <c r="F18" i="17"/>
  <c r="E20" i="17"/>
  <c r="D19" i="12"/>
  <c r="D20" i="17" l="1"/>
  <c r="F20" i="17" s="1"/>
  <c r="F18" i="15" l="1"/>
  <c r="E20" i="15"/>
  <c r="V18" i="14"/>
  <c r="D19" i="14"/>
  <c r="F19" i="14" s="1"/>
  <c r="D18" i="14"/>
  <c r="D17" i="14"/>
  <c r="D16" i="14"/>
  <c r="D10" i="14"/>
  <c r="H10" i="14"/>
  <c r="O10" i="14"/>
  <c r="S10" i="14"/>
  <c r="V10" i="14"/>
  <c r="Y8" i="14"/>
  <c r="W8" i="14"/>
  <c r="U8" i="14"/>
  <c r="Q8" i="14"/>
  <c r="N8" i="14"/>
  <c r="E20" i="14"/>
  <c r="D19" i="13"/>
  <c r="D18" i="13"/>
  <c r="D17" i="13"/>
  <c r="D16" i="13"/>
  <c r="F16" i="13" s="1"/>
  <c r="D10" i="13"/>
  <c r="V18" i="12"/>
  <c r="D18" i="12"/>
  <c r="D17" i="12"/>
  <c r="D16" i="12"/>
  <c r="F16" i="12" s="1"/>
  <c r="D10" i="12"/>
  <c r="D10" i="7"/>
  <c r="D20" i="15" l="1"/>
  <c r="F20" i="15" s="1"/>
  <c r="D20" i="14"/>
  <c r="F20" i="14" s="1"/>
  <c r="V10" i="12"/>
  <c r="S10" i="12"/>
  <c r="O10" i="12"/>
  <c r="H10" i="12"/>
  <c r="Y8" i="12"/>
  <c r="W8" i="12"/>
  <c r="U8" i="12"/>
  <c r="Q8" i="12"/>
  <c r="N8" i="12"/>
  <c r="E20" i="12"/>
  <c r="D20" i="12"/>
  <c r="V18" i="7"/>
  <c r="D19" i="7"/>
  <c r="D18" i="7"/>
  <c r="D17" i="7"/>
  <c r="D16" i="7"/>
  <c r="F16" i="7" s="1"/>
  <c r="V10" i="7"/>
  <c r="S10" i="7"/>
  <c r="O10" i="7"/>
  <c r="H10" i="7"/>
  <c r="Y8" i="7"/>
  <c r="W8" i="7"/>
  <c r="U8" i="7"/>
  <c r="Q8" i="7"/>
  <c r="N8" i="7"/>
  <c r="F20" i="12" l="1"/>
  <c r="F18" i="13"/>
  <c r="V10" i="13"/>
  <c r="S10" i="13"/>
  <c r="O10" i="13"/>
  <c r="H10" i="13"/>
  <c r="Y8" i="13"/>
  <c r="W8" i="13"/>
  <c r="U8" i="13"/>
  <c r="Q8" i="13"/>
  <c r="N8" i="13"/>
  <c r="E20" i="13"/>
  <c r="D20" i="13" l="1"/>
  <c r="F20" i="13" s="1"/>
  <c r="D20" i="7"/>
  <c r="E20" i="7" l="1"/>
  <c r="F2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JULIAN ARIAS</author>
    <author>User</author>
  </authors>
  <commentList>
    <comment ref="K8" authorId="0" shapeId="0" xr:uid="{100256F8-3D68-4503-8BAE-39EE70A5589E}">
      <text>
        <r>
          <rPr>
            <b/>
            <sz val="9"/>
            <color indexed="81"/>
            <rFont val="Tahoma"/>
            <family val="2"/>
          </rPr>
          <t>MANUEL JULIAN ARIAS:</t>
        </r>
        <r>
          <rPr>
            <sz val="9"/>
            <color indexed="81"/>
            <rFont val="Tahoma"/>
            <family val="2"/>
          </rPr>
          <t xml:space="preserve">
Validar los contratos que se realizarón de esta naturaleza en el 2019.</t>
        </r>
      </text>
    </comment>
    <comment ref="D10" authorId="1" shapeId="0" xr:uid="{5D9220C3-2F64-4C9C-A475-10649494157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elimina del PAII y se traslada al Plan de adecuación y sostenibilidad. 
Identificar, actualizar o crear los documentos necesarios para asegurar  el normal desarrollo de los procesos de contratación  y la gestión contractual en la empresa. 
01/02/2021 - 31/12/2021
</t>
        </r>
      </text>
    </comment>
  </commentList>
</comments>
</file>

<file path=xl/sharedStrings.xml><?xml version="1.0" encoding="utf-8"?>
<sst xmlns="http://schemas.openxmlformats.org/spreadsheetml/2006/main" count="404" uniqueCount="152">
  <si>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</si>
  <si>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</si>
  <si>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</si>
  <si>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</si>
  <si>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</si>
  <si>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</si>
  <si>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</si>
  <si>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</si>
  <si>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</si>
  <si>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</si>
  <si>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</si>
  <si>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</si>
  <si>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</si>
  <si>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</si>
  <si>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</si>
  <si>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</si>
  <si>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</si>
  <si>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</si>
  <si>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</si>
  <si>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</si>
  <si>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</si>
  <si>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</si>
  <si>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</si>
  <si>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</si>
  <si>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</si>
  <si>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</si>
  <si>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</si>
  <si>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</si>
  <si>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</si>
  <si>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</si>
  <si>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</si>
  <si>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</si>
  <si>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</si>
  <si>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</si>
  <si>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</si>
  <si>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</si>
  <si>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</si>
  <si>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</si>
  <si>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</si>
  <si>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</si>
  <si>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</si>
  <si>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</si>
  <si>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</si>
  <si>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</si>
  <si>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</si>
  <si>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</si>
  <si>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</si>
  <si>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</si>
  <si>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</si>
  <si>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</si>
  <si>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</si>
  <si>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</si>
  <si>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</si>
  <si>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</si>
  <si>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</si>
  <si>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</si>
  <si>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</si>
  <si>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</si>
  <si>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</si>
  <si>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</si>
  <si>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</si>
  <si>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</si>
  <si>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</si>
  <si>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</si>
  <si>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</si>
  <si>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</si>
  <si>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</si>
  <si>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</si>
  <si>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</si>
  <si>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</si>
  <si>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</si>
  <si>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</si>
  <si>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</si>
  <si>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</si>
  <si>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</si>
  <si>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</si>
  <si>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</si>
  <si>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</si>
  <si>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</si>
  <si>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</si>
  <si>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</si>
  <si>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</si>
  <si>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</si>
  <si>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</si>
  <si>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</si>
  <si>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</si>
  <si>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 xml:space="preserve">Avanve y logros 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</si>
  <si>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</si>
  <si>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</si>
  <si>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</si>
  <si>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</si>
  <si>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</si>
  <si>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</si>
  <si>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</si>
  <si>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Lider del proceso</t>
  </si>
  <si>
    <t>Programación 2021</t>
  </si>
  <si>
    <t>Línea base
2020</t>
  </si>
  <si>
    <t>Meta
2021</t>
  </si>
  <si>
    <t>Formula del Indicador</t>
  </si>
  <si>
    <t>Fecha Inicio</t>
  </si>
  <si>
    <t>Fecha Fin</t>
  </si>
  <si>
    <t>Unidad</t>
  </si>
  <si>
    <t>PAPEL DE TRABAJO 
INDICADORES DE GESTIÓN</t>
  </si>
  <si>
    <t>PAII -69</t>
  </si>
  <si>
    <t>Apoyar en la ejecución contractual del Contrato de Concesión No. 163 de 2019 - PLMB Tramo 1</t>
  </si>
  <si>
    <t>Seguimiento contrato 163 de 2019</t>
  </si>
  <si>
    <t>Porcentual</t>
  </si>
  <si>
    <t>Eficacia</t>
  </si>
  <si>
    <t xml:space="preserve">Reuniones realizadas de verificación </t>
  </si>
  <si>
    <t>(N° de seguimiento realizados al contrato/ N° seguimientos programados)*100</t>
  </si>
  <si>
    <t>Registro de asistencia o documentos soporte</t>
  </si>
  <si>
    <t>PAII -70</t>
  </si>
  <si>
    <t>Apoyar en la ejecución contractual del contrato de interventoría  del contrato de Concesión No. 163 de 2019 - PLMB Tramo 1</t>
  </si>
  <si>
    <t xml:space="preserve">Seguimiento Contrato de Interventoria </t>
  </si>
  <si>
    <t>PAII -71</t>
  </si>
  <si>
    <t>Apoyar la estructuración legal y suscripción de los Contratos, Convenios o Acuerdos necesarios  para realizar el  Traslado Anticipado de Redes TAR</t>
  </si>
  <si>
    <t xml:space="preserve">Apoyo estructuracion </t>
  </si>
  <si>
    <t xml:space="preserve">Medir el avance de la estructuración </t>
  </si>
  <si>
    <t xml:space="preserve">Secop </t>
  </si>
  <si>
    <t>( N° de solicitudes requeridas/N° Solicitudes Tramitas)*100</t>
  </si>
  <si>
    <t xml:space="preserve">Base de datos de Contratación </t>
  </si>
  <si>
    <t>PAII -72</t>
  </si>
  <si>
    <t>Apoyar la estructuración legal y suscripción de los contratos, convenios y/o acuerdos requeridos por la Gerencia Inmobiliaria para que esta pueda adelantar la gestión social y  predial de la PLMB</t>
  </si>
  <si>
    <t>PAII -73</t>
  </si>
  <si>
    <t>Actualizar y un procedimiento y crear un formato  para garantizar el normal desarrollo de los procesos de contratación  y la gestión contractual en la empresa</t>
  </si>
  <si>
    <t>PAII -74</t>
  </si>
  <si>
    <t>Realizar seguimiento a la publicación de los procesos de contratación en el sistema de compra pública - SECOP</t>
  </si>
  <si>
    <t>Seguimiento Secop</t>
  </si>
  <si>
    <t xml:space="preserve">Medir el Seguimineto de la publicacion </t>
  </si>
  <si>
    <t>N° de seguimientos realizados</t>
  </si>
  <si>
    <t>PAII -75</t>
  </si>
  <si>
    <t xml:space="preserve">Apoyar desde el componente jurídico  la estructuración de la  Prefactibilidad y Factibilidad  de la Expansión de la PLMB – T1  </t>
  </si>
  <si>
    <t xml:space="preserve">Apoyo estructuración prefactibilidad y factibilidad expanción PLMB-T1 </t>
  </si>
  <si>
    <t xml:space="preserve">Medir el avance de las solicitudes realizadas para la expanción PLMB-T1 </t>
  </si>
  <si>
    <t>Líder del proceso</t>
  </si>
  <si>
    <t xml:space="preserve">Avance y logros </t>
  </si>
  <si>
    <t>Ejec/Pros
Vigencia</t>
  </si>
  <si>
    <t>Correos electronicos y/o lista de asistencia</t>
  </si>
  <si>
    <t>Medir el número de seguimientos del contrato 163 de 2019 durante la vigencia</t>
  </si>
  <si>
    <t>Medir el número de seguimiento del  contrato de interventoria</t>
  </si>
  <si>
    <t xml:space="preserve"> 2 seguimientos realizados/2 seguimientos programados </t>
  </si>
  <si>
    <t>No se presentan retrasos para el presente periódo</t>
  </si>
  <si>
    <t xml:space="preserve">Dos invitaciones a reunion </t>
  </si>
  <si>
    <t xml:space="preserve"> 3 seguimientos realizdos/3 seguimientos programados </t>
  </si>
  <si>
    <t xml:space="preserve">Durante el Periodo reportado, radicaron 2 Solicitudes de Modificacion de Acuerdo Marco, 1 solicitud de Modificacion de Acuerdo Especifico y 1 solicitud para suscribir Acuerdo Especifico. Las  Cuales Fueron tramitadas por la Gerencia de Contratacion. </t>
  </si>
  <si>
    <t xml:space="preserve">1.  Otrosi No. 02 Al Acuerdo Marco No. 018 de 2017 - Codensa. 
2. Otrosi No. 03 Al Acuerdo Marco 037 de 2017 - Acueducto.
3. Otrosi No. 01 al Acuerdo Especifico No. 01 al Acuerdo Marco 037 de 2017 - Acueducto. 
4 Acuerdo Epecifico No. 06 al Acuerdo Marco 035 de 2017. </t>
  </si>
  <si>
    <t xml:space="preserve">71 Solicitudes Radicadas/71 Solicitudes Tramitadas </t>
  </si>
  <si>
    <t>Contratos  y Modificaciones suscritas</t>
  </si>
  <si>
    <t>Correo Electronico del 05 de Abril de 2021, enviado a la Gerente de Contrataciòn</t>
  </si>
  <si>
    <t>En el marco de la implementación Política Pública Distrital Transparencia, Integridad y No Corrupción, se realiza el seguimiento a la publicación de los procesos de contratación en el Sistema de Compra Pública – SECOP, constatando la coincidencia entre el número de procesos asignados por la Gerencia de Contratación y el número de procesos publicados en el SECOP.</t>
  </si>
  <si>
    <t xml:space="preserve"> 2 Solicitudes requeridas/2 solicitudes tramitadas </t>
  </si>
  <si>
    <t xml:space="preserve">Modificacion al Convenio 068 de 2020 suscrito con la FDN, y apoyo en la revision del estudio previo de la etapa de factibilidad.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</si>
</sst>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5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8" fillId="0" borderId="0" applyBorder="0" applyProtection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/>
  </cellStyleXfs>
  <cellXfs count="140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5" fillId="4" borderId="6" xfId="17" applyFont="1" applyFill="1" applyBorder="1" applyAlignment="1">
      <alignment horizontal="center" vertical="center"/>
    </xf>
    <xf numFmtId="0" fontId="15" fillId="4" borderId="6" xfId="17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6" xfId="0" applyFont="1" applyBorder="1" applyAlignment="1">
      <alignment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0" xfId="0" applyFont="1" applyBorder="1"/>
    <xf numFmtId="0" fontId="17" fillId="7" borderId="0" xfId="0" applyFont="1" applyFill="1" applyBorder="1" applyAlignment="1">
      <alignment vertical="center"/>
    </xf>
    <xf numFmtId="0" fontId="16" fillId="0" borderId="4" xfId="0" applyFont="1" applyBorder="1"/>
    <xf numFmtId="0" fontId="17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6" fillId="0" borderId="0" xfId="0" applyFont="1" applyBorder="1" applyAlignment="1"/>
    <xf numFmtId="9" fontId="16" fillId="0" borderId="6" xfId="2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9" fontId="16" fillId="3" borderId="6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5" xfId="0" applyFont="1" applyBorder="1"/>
    <xf numFmtId="0" fontId="16" fillId="0" borderId="8" xfId="0" applyFont="1" applyBorder="1"/>
    <xf numFmtId="0" fontId="19" fillId="6" borderId="6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6" fillId="7" borderId="9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1" fillId="7" borderId="0" xfId="0" applyFont="1" applyFill="1" applyAlignment="1">
      <alignment horizontal="center" vertical="center" wrapText="1"/>
    </xf>
    <xf numFmtId="9" fontId="16" fillId="0" borderId="6" xfId="2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9" fontId="16" fillId="0" borderId="6" xfId="2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justify" vertical="justify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9" fontId="12" fillId="0" borderId="0" xfId="0" applyNumberFormat="1" applyFont="1" applyAlignment="1">
      <alignment horizontal="center"/>
    </xf>
    <xf numFmtId="9" fontId="16" fillId="0" borderId="6" xfId="0" applyNumberFormat="1" applyFont="1" applyBorder="1" applyAlignment="1">
      <alignment horizontal="center" vertical="center"/>
    </xf>
    <xf numFmtId="9" fontId="12" fillId="9" borderId="6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/>
    </xf>
    <xf numFmtId="0" fontId="21" fillId="7" borderId="6" xfId="0" applyFont="1" applyFill="1" applyBorder="1" applyAlignment="1">
      <alignment horizontal="center" vertical="center" wrapText="1"/>
    </xf>
    <xf numFmtId="9" fontId="12" fillId="7" borderId="6" xfId="0" applyNumberFormat="1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justify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9" fontId="20" fillId="7" borderId="6" xfId="0" applyNumberFormat="1" applyFont="1" applyFill="1" applyBorder="1" applyAlignment="1">
      <alignment horizontal="center" vertical="center" wrapText="1"/>
    </xf>
    <xf numFmtId="14" fontId="21" fillId="7" borderId="6" xfId="0" applyNumberFormat="1" applyFont="1" applyFill="1" applyBorder="1" applyAlignment="1">
      <alignment horizontal="center" vertical="center" wrapText="1"/>
    </xf>
    <xf numFmtId="9" fontId="12" fillId="7" borderId="6" xfId="2" applyFont="1" applyFill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justify" vertical="center" wrapText="1"/>
    </xf>
    <xf numFmtId="14" fontId="21" fillId="9" borderId="6" xfId="0" applyNumberFormat="1" applyFont="1" applyFill="1" applyBorder="1" applyAlignment="1">
      <alignment horizontal="center" vertical="center" wrapText="1"/>
    </xf>
    <xf numFmtId="2" fontId="12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horizontal="center" vertical="center"/>
    </xf>
    <xf numFmtId="2" fontId="12" fillId="7" borderId="6" xfId="0" applyNumberFormat="1" applyFont="1" applyFill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 wrapText="1"/>
    </xf>
    <xf numFmtId="14" fontId="22" fillId="7" borderId="6" xfId="0" applyNumberFormat="1" applyFont="1" applyFill="1" applyBorder="1" applyAlignment="1">
      <alignment horizontal="center" vertical="center" wrapText="1"/>
    </xf>
    <xf numFmtId="9" fontId="16" fillId="3" borderId="6" xfId="2" applyFont="1" applyFill="1" applyBorder="1" applyAlignment="1">
      <alignment horizontal="center" vertical="center"/>
    </xf>
    <xf numFmtId="0" fontId="16" fillId="0" borderId="6" xfId="0" applyFont="1" applyBorder="1" applyAlignment="1">
      <alignment horizontal="justify" vertical="center" wrapText="1"/>
    </xf>
    <xf numFmtId="9" fontId="16" fillId="0" borderId="6" xfId="2" applyFont="1" applyBorder="1" applyAlignment="1">
      <alignment horizontal="center" vertical="center"/>
    </xf>
    <xf numFmtId="9" fontId="16" fillId="7" borderId="6" xfId="2" applyFont="1" applyFill="1" applyBorder="1" applyAlignment="1">
      <alignment horizontal="center" vertical="center"/>
    </xf>
    <xf numFmtId="9" fontId="16" fillId="3" borderId="6" xfId="2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justify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/>
    </xf>
    <xf numFmtId="9" fontId="16" fillId="7" borderId="11" xfId="0" applyNumberFormat="1" applyFont="1" applyFill="1" applyBorder="1" applyAlignment="1">
      <alignment horizontal="center" vertical="center" wrapText="1"/>
    </xf>
    <xf numFmtId="9" fontId="16" fillId="0" borderId="6" xfId="2" applyFont="1" applyBorder="1" applyAlignment="1">
      <alignment horizontal="center" vertical="center"/>
    </xf>
    <xf numFmtId="9" fontId="16" fillId="7" borderId="9" xfId="2" applyFont="1" applyFill="1" applyBorder="1" applyAlignment="1">
      <alignment horizontal="center" vertical="center" wrapText="1"/>
    </xf>
    <xf numFmtId="9" fontId="16" fillId="7" borderId="11" xfId="2" applyFont="1" applyFill="1" applyBorder="1" applyAlignment="1">
      <alignment horizontal="center" vertical="center" wrapText="1"/>
    </xf>
    <xf numFmtId="0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0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'PAII-69_GC'!$E$15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'PAII-69_GC'!$E$16:$E$19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'PAII-69_GC'!$D$15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'PAII-69_GC'!$D$16:$D$19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'PAII-72_GC'!$C$20</c:f>
              <c:strCache>
                <c:ptCount val="1"/>
                <c:pt idx="0">
                  <c:v>Ejec/Pros
Vigencia</c:v>
                </c:pt>
              </c:strCache>
            </c:strRef>
          </c:cat>
          <c:val>
            <c:numRef>
              <c:f>'PAII-72_GC'!$D$20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D-42C8-9579-5601289CFD6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'PAII-72_GC'!$C$20</c:f>
              <c:strCache>
                <c:ptCount val="1"/>
                <c:pt idx="0">
                  <c:v>Ejec/Pros
Vigencia</c:v>
                </c:pt>
              </c:strCache>
            </c:strRef>
          </c:cat>
          <c:val>
            <c:numRef>
              <c:f>'PAII-72_GC'!$E$20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D-42C8-9579-5601289C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'PAII-74_GC'!$E$15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'PAII-74_GC'!$E$16:$E$19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0-4685-B584-B47AFEF4B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'PAII-74_GC'!$D$15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'PAII-74_GC'!$C$16:$C$19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'PAII-74_GC'!$D$16:$D$19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A0-4685-B584-B47AFEF4B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'PAII-74_GC'!$C$20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'PAII-74_GC'!$D$20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6-4F2F-9BDE-924AA152D41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'PAII-74_GC'!$C$20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'PAII-74_GC'!$E$20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6-4F2F-9BDE-924AA152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'PAII-75_GC'!$E$15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'PAII-75_GC'!$E$16:$E$19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F-413E-A773-DD8A7CAD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'PAII-75_GC'!$D$15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'PAII-75_GC'!$C$16:$C$19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'PAII-75_GC'!$D$16:$D$19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F-413E-A773-DD8A7CAD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'PAII-75_GC'!$C$20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'PAII-75_GC'!$D$20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E-461E-9F7F-1A02070BC87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'PAII-75_GC'!$C$20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'PAII-75_GC'!$E$20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E-461E-9F7F-1A02070B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'PAII-69_GC'!$C$20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'PAII-69_GC'!$D$20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'PAII-69_GC'!$C$20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'PAII-69_GC'!$E$20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'PAII-69_GC'!$E$15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'PAII-69_GC'!$E$16:$E$19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'PAII-69_GC'!$D$15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'PAII-69_GC'!$D$16:$D$19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'PAII-69_GC'!$C$20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'PAII-69_GC'!$D$20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'PAII-69_GC'!$C$20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'PAII-69_GC'!$E$20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'PAII-70_GC'!$E$15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'PAII-70_GC'!$E$16:$E$19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'PAII-70_GC'!$D$15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'PAII-70_GC'!$C$16:$C$19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'PAII-70_GC'!$D$16:$D$19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'PAII-70_GC'!$C$20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'PAII-70_GC'!$D$20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'PAII-70_GC'!$C$20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'PAII-70_GC'!$E$20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'PAII-71_GC'!$E$15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'PAII-71_GC'!$E$16:$E$19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'PAII-71_GC'!$D$15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'PAII-71_GC'!$C$16:$C$19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'PAII-71_GC'!$D$16:$D$19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'PAII-71_GC'!$C$20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'PAII-71_GC'!$D$20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B-463A-ABD8-84D9E20703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'PAII-71_GC'!$C$20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'PAII-71_GC'!$E$20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B-463A-ABD8-84D9E207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'PAII-72_GC'!$E$15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'PAII-69_GC'!$C$16:$C$19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'PAII-72_GC'!$E$16:$E$19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0E0-B4AA-942B7656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'PAII-72_GC'!$D$15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'PAII-72_GC'!$C$16:$C$19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'PAII-72_GC'!$D$16:$D$19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4-40E0-B4AA-942B7656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213512</xdr:colOff>
      <xdr:row>1</xdr:row>
      <xdr:rowOff>128852</xdr:rowOff>
    </xdr:from>
    <xdr:to>
      <xdr:col>1</xdr:col>
      <xdr:colOff>790575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46862" y="157427"/>
          <a:ext cx="577063" cy="8236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213179</xdr:colOff>
      <xdr:row>1</xdr:row>
      <xdr:rowOff>154214</xdr:rowOff>
    </xdr:from>
    <xdr:to>
      <xdr:col>24</xdr:col>
      <xdr:colOff>1084035</xdr:colOff>
      <xdr:row>3</xdr:row>
      <xdr:rowOff>263072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85964"/>
          <a:ext cx="870856" cy="83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175413</xdr:colOff>
      <xdr:row>1</xdr:row>
      <xdr:rowOff>119327</xdr:rowOff>
    </xdr:from>
    <xdr:to>
      <xdr:col>1</xdr:col>
      <xdr:colOff>742951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8763" y="147902"/>
          <a:ext cx="567538" cy="8141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245986</xdr:colOff>
      <xdr:row>1</xdr:row>
      <xdr:rowOff>116115</xdr:rowOff>
    </xdr:from>
    <xdr:to>
      <xdr:col>24</xdr:col>
      <xdr:colOff>1132416</xdr:colOff>
      <xdr:row>3</xdr:row>
      <xdr:rowOff>276225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41564E-5467-4F43-BB6C-50FE992C594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0986" y="147865"/>
          <a:ext cx="886430" cy="87977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175412</xdr:colOff>
      <xdr:row>1</xdr:row>
      <xdr:rowOff>81228</xdr:rowOff>
    </xdr:from>
    <xdr:to>
      <xdr:col>1</xdr:col>
      <xdr:colOff>771525</xdr:colOff>
      <xdr:row>3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8172F-15F7-4B90-9640-0CCC828AB5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8762" y="109803"/>
          <a:ext cx="596113" cy="8617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2E4B88-E6F9-42A8-9AC0-C55E1CE4A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90C6FF5-4FE9-45F4-A2C3-4D4173404B81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7D643A-D9F6-494D-A648-659C433F58F5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389206-9602-4BE5-9878-5AC776B7F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226936</xdr:colOff>
      <xdr:row>1</xdr:row>
      <xdr:rowOff>97065</xdr:rowOff>
    </xdr:from>
    <xdr:to>
      <xdr:col>24</xdr:col>
      <xdr:colOff>1100666</xdr:colOff>
      <xdr:row>3</xdr:row>
      <xdr:rowOff>285750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28DD17-8125-4DE2-A784-9692D8F210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1936" y="128815"/>
          <a:ext cx="873730" cy="908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174292</xdr:colOff>
      <xdr:row>1</xdr:row>
      <xdr:rowOff>96915</xdr:rowOff>
    </xdr:from>
    <xdr:to>
      <xdr:col>1</xdr:col>
      <xdr:colOff>784412</xdr:colOff>
      <xdr:row>3</xdr:row>
      <xdr:rowOff>187138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075B3E-0BD0-4BB1-B5F2-6E4F29A80C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8763" y="130533"/>
          <a:ext cx="610120" cy="8073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56BFC4-1492-4563-A13A-B7681FB13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DC8367E-55DD-42E6-A0A7-D6E4F6FD9766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34A20D-E3DB-42C5-8D63-D5BB22A38CD3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E21FA6-0150-4C34-80EB-B2A557AD9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201412</xdr:colOff>
      <xdr:row>1</xdr:row>
      <xdr:rowOff>108271</xdr:rowOff>
    </xdr:from>
    <xdr:to>
      <xdr:col>24</xdr:col>
      <xdr:colOff>1109383</xdr:colOff>
      <xdr:row>3</xdr:row>
      <xdr:rowOff>277906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474352-0271-4AE7-9A95-A652ADFB3FF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9059" y="141889"/>
          <a:ext cx="907971" cy="8868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183816</xdr:colOff>
      <xdr:row>1</xdr:row>
      <xdr:rowOff>115967</xdr:rowOff>
    </xdr:from>
    <xdr:to>
      <xdr:col>1</xdr:col>
      <xdr:colOff>784412</xdr:colOff>
      <xdr:row>3</xdr:row>
      <xdr:rowOff>187139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7D2BB5-9DC4-406D-8430-1BA3CEE000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18287" y="149585"/>
          <a:ext cx="600596" cy="7883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FCD903-0DCC-45F2-8D03-05CB40050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8649E4B-E989-4466-B14D-878B5C555C61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9ACF51-03EE-4269-B56C-AB1E16B856E4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CB97AE-CAF3-4BD2-B24F-4504E3CF3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235032</xdr:colOff>
      <xdr:row>1</xdr:row>
      <xdr:rowOff>97065</xdr:rowOff>
    </xdr:from>
    <xdr:to>
      <xdr:col>24</xdr:col>
      <xdr:colOff>1075766</xdr:colOff>
      <xdr:row>3</xdr:row>
      <xdr:rowOff>276225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AE71F4-9E33-4B0A-BF4E-4878FAA0666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2679" y="130683"/>
          <a:ext cx="840734" cy="896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168003</xdr:colOff>
      <xdr:row>1</xdr:row>
      <xdr:rowOff>91812</xdr:rowOff>
    </xdr:from>
    <xdr:to>
      <xdr:col>1</xdr:col>
      <xdr:colOff>793751</xdr:colOff>
      <xdr:row>3</xdr:row>
      <xdr:rowOff>201083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DB6EA-9079-4F11-A8B2-A2F3744837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5586" y="123562"/>
          <a:ext cx="625748" cy="8289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C368D8-18F7-4C61-A7AC-E8D7B3027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86A2545-26A5-4AFE-B116-97F1D60BCC4F}"/>
            </a:ext>
          </a:extLst>
        </xdr:cNvPr>
        <xdr:cNvSpPr txBox="1"/>
      </xdr:nvSpPr>
      <xdr:spPr>
        <a:xfrm>
          <a:off x="13104699" y="4140653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0FE624C-96C9-4294-B86A-FC4520DB46C4}"/>
            </a:ext>
          </a:extLst>
        </xdr:cNvPr>
        <xdr:cNvSpPr txBox="1"/>
      </xdr:nvSpPr>
      <xdr:spPr>
        <a:xfrm>
          <a:off x="13266474" y="43273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D4F89F4-555A-441F-BBB1-C98905496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216353</xdr:colOff>
      <xdr:row>1</xdr:row>
      <xdr:rowOff>86482</xdr:rowOff>
    </xdr:from>
    <xdr:to>
      <xdr:col>24</xdr:col>
      <xdr:colOff>1111250</xdr:colOff>
      <xdr:row>3</xdr:row>
      <xdr:rowOff>303742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38B77F9-B1BB-40D9-90AD-17689980073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1353" y="118232"/>
          <a:ext cx="894897" cy="936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51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Contractual'!B6</f>
        <v>PAII -69</v>
      </c>
      <c r="O8" s="102" t="s">
        <v>25</v>
      </c>
      <c r="P8" s="102"/>
      <c r="Q8" s="104" t="str">
        <f>+'Gestion Contractual'!D6</f>
        <v>Apoyar en la ejecución contractual del Contrato de Concesión No. 163 de 2019 - PLMB Tramo 1</v>
      </c>
      <c r="R8" s="104"/>
      <c r="S8" s="104"/>
      <c r="T8" s="15" t="s">
        <v>83</v>
      </c>
      <c r="U8" s="26">
        <f>+'Gestion Contractual'!C6</f>
        <v>0.16600000000000001</v>
      </c>
      <c r="V8" s="16" t="s">
        <v>41</v>
      </c>
      <c r="W8" s="68" t="str">
        <f>+'Gestion Contractual'!E6</f>
        <v>Seguimiento contrato 163 de 2019</v>
      </c>
      <c r="X8" s="40" t="s">
        <v>88</v>
      </c>
      <c r="Y8" s="46" t="str">
        <f>+'Gestion Contractual'!F6</f>
        <v>Medir el número de seguimientos del contrato 163 de 2019 durante la vigencia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03" t="s">
        <v>27</v>
      </c>
      <c r="C10" s="103"/>
      <c r="D10" s="113" t="str">
        <f>+'Gestion Contractual'!H6</f>
        <v>Eficacia</v>
      </c>
      <c r="E10" s="113"/>
      <c r="F10" s="103" t="s">
        <v>9</v>
      </c>
      <c r="G10" s="103"/>
      <c r="H10" s="113" t="str">
        <f>+'Gestion Contractual'!G6</f>
        <v>Porcentual</v>
      </c>
      <c r="I10" s="113"/>
      <c r="J10" s="15" t="s">
        <v>10</v>
      </c>
      <c r="K10" s="101" t="s">
        <v>3</v>
      </c>
      <c r="L10" s="101"/>
      <c r="M10" s="114" t="s">
        <v>77</v>
      </c>
      <c r="N10" s="115"/>
      <c r="O10" s="116" t="str">
        <f>+'Gestion Contractual'!I6</f>
        <v xml:space="preserve">Reuniones realizadas de verificación </v>
      </c>
      <c r="P10" s="117"/>
      <c r="Q10" s="118"/>
      <c r="R10" s="16" t="s">
        <v>98</v>
      </c>
      <c r="S10" s="101" t="str">
        <f>+'Gestion Contractual'!J6</f>
        <v>(N° de seguimiento realizados al contrato/ N° seguimientos programados)*100</v>
      </c>
      <c r="T10" s="101"/>
      <c r="U10" s="15" t="s">
        <v>8</v>
      </c>
      <c r="V10" s="120">
        <f>+'Gestion Contractual'!L6</f>
        <v>1</v>
      </c>
      <c r="W10" s="121"/>
      <c r="X10" s="40" t="s">
        <v>84</v>
      </c>
      <c r="Y10" s="47" t="s">
        <v>134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+'Gestion Contractual'!P6</f>
        <v>0.25</v>
      </c>
      <c r="E16" s="26">
        <v>0.25</v>
      </c>
      <c r="F16" s="27">
        <f>+E16/D16</f>
        <v>1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Contractual'!Q6</f>
        <v>0.25</v>
      </c>
      <c r="E17" s="29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26">
        <f>+'Gestion Contractual'!R6</f>
        <v>0.25</v>
      </c>
      <c r="E18" s="29">
        <v>0</v>
      </c>
      <c r="F18" s="27"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12">
        <f>+'Gestion Contractual'!K6</f>
        <v>1</v>
      </c>
      <c r="W18" s="113"/>
      <c r="X18" s="42"/>
      <c r="Y18" s="24"/>
    </row>
    <row r="19" spans="2:25" ht="52.5" customHeight="1">
      <c r="B19" s="21"/>
      <c r="C19" s="25" t="s">
        <v>19</v>
      </c>
      <c r="D19" s="26">
        <f>+'Gestion Contractual'!S6</f>
        <v>0.25</v>
      </c>
      <c r="E19" s="29">
        <v>0</v>
      </c>
      <c r="F19" s="27"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135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96" t="s">
        <v>140</v>
      </c>
      <c r="D25" s="97"/>
      <c r="E25" s="97"/>
      <c r="F25" s="97"/>
      <c r="G25" s="97"/>
      <c r="H25" s="97"/>
      <c r="I25" s="97"/>
      <c r="J25" s="97"/>
      <c r="K25" s="97"/>
      <c r="L25" s="98"/>
      <c r="M25" s="96" t="s">
        <v>141</v>
      </c>
      <c r="N25" s="97"/>
      <c r="O25" s="97"/>
      <c r="P25" s="97"/>
      <c r="Q25" s="97"/>
      <c r="R25" s="97"/>
      <c r="S25" s="97"/>
      <c r="T25" s="98"/>
      <c r="U25" s="96" t="s">
        <v>142</v>
      </c>
      <c r="V25" s="97"/>
      <c r="W25" s="97"/>
      <c r="X25" s="97"/>
      <c r="Y25" s="98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B2:B4"/>
    <mergeCell ref="Y2:Y4"/>
    <mergeCell ref="C2:X2"/>
    <mergeCell ref="C3:X3"/>
    <mergeCell ref="C4:P4"/>
    <mergeCell ref="Q4:X4"/>
    <mergeCell ref="B6:Y6"/>
    <mergeCell ref="B8:C8"/>
    <mergeCell ref="D8:G8"/>
    <mergeCell ref="H8:I8"/>
    <mergeCell ref="J8:K8"/>
    <mergeCell ref="O8:P8"/>
    <mergeCell ref="L8:M8"/>
    <mergeCell ref="Q8:S8"/>
    <mergeCell ref="B23:Y23"/>
    <mergeCell ref="C26:L26"/>
    <mergeCell ref="M26:T26"/>
    <mergeCell ref="U26:Y26"/>
    <mergeCell ref="C27:L27"/>
    <mergeCell ref="M27:T27"/>
    <mergeCell ref="U27:Y27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51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Contractual'!B7</f>
        <v>PAII -70</v>
      </c>
      <c r="O8" s="102" t="s">
        <v>25</v>
      </c>
      <c r="P8" s="102"/>
      <c r="Q8" s="104" t="str">
        <f>+'Gestion Contractual'!D7</f>
        <v>Apoyar en la ejecución contractual del contrato de interventoría  del contrato de Concesión No. 163 de 2019 - PLMB Tramo 1</v>
      </c>
      <c r="R8" s="104"/>
      <c r="S8" s="104"/>
      <c r="T8" s="49" t="s">
        <v>83</v>
      </c>
      <c r="U8" s="26">
        <f>+'Gestion Contractual'!C7</f>
        <v>0.16600000000000001</v>
      </c>
      <c r="V8" s="48" t="s">
        <v>41</v>
      </c>
      <c r="W8" s="45" t="str">
        <f>+'Gestion Contractual'!E7</f>
        <v xml:space="preserve">Seguimiento Contrato de Interventoria </v>
      </c>
      <c r="X8" s="48" t="s">
        <v>88</v>
      </c>
      <c r="Y8" s="47" t="str">
        <f>+'Gestion Contractual'!F7</f>
        <v>Medir el número de seguimiento del  contrato de interventoria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03" t="s">
        <v>27</v>
      </c>
      <c r="C10" s="103"/>
      <c r="D10" s="113" t="str">
        <f>+'Gestion Contractual'!H7</f>
        <v>Eficacia</v>
      </c>
      <c r="E10" s="113"/>
      <c r="F10" s="103" t="s">
        <v>9</v>
      </c>
      <c r="G10" s="103"/>
      <c r="H10" s="113" t="str">
        <f>+'Gestion Contractual'!G7</f>
        <v>Porcentual</v>
      </c>
      <c r="I10" s="113"/>
      <c r="J10" s="49" t="s">
        <v>10</v>
      </c>
      <c r="K10" s="101" t="s">
        <v>3</v>
      </c>
      <c r="L10" s="101"/>
      <c r="M10" s="114" t="s">
        <v>77</v>
      </c>
      <c r="N10" s="115"/>
      <c r="O10" s="116" t="str">
        <f>+'Gestion Contractual'!I7</f>
        <v xml:space="preserve">Reuniones realizadas de verificación </v>
      </c>
      <c r="P10" s="117"/>
      <c r="Q10" s="118"/>
      <c r="R10" s="48" t="s">
        <v>98</v>
      </c>
      <c r="S10" s="101" t="str">
        <f>+'Gestion Contractual'!J7</f>
        <v>(N° de seguimiento realizados al contrato/ N° seguimientos programados)*100</v>
      </c>
      <c r="T10" s="101"/>
      <c r="U10" s="49" t="s">
        <v>8</v>
      </c>
      <c r="V10" s="120">
        <f>+'Gestion Contractual'!L7</f>
        <v>1</v>
      </c>
      <c r="W10" s="121"/>
      <c r="X10" s="48" t="s">
        <v>84</v>
      </c>
      <c r="Y10" s="47" t="s">
        <v>134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49" t="s">
        <v>0</v>
      </c>
      <c r="D15" s="49" t="s">
        <v>11</v>
      </c>
      <c r="E15" s="49" t="s">
        <v>12</v>
      </c>
      <c r="F15" s="49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+'Gestion Contractual'!P7</f>
        <v>0.25</v>
      </c>
      <c r="E16" s="26">
        <v>0.25</v>
      </c>
      <c r="F16" s="27">
        <f>+E16/D16</f>
        <v>1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Contractual'!Q7</f>
        <v>0.25</v>
      </c>
      <c r="E17" s="52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26">
        <f>+'Gestion Contractual'!R7</f>
        <v>0.25</v>
      </c>
      <c r="E18" s="52">
        <v>0</v>
      </c>
      <c r="F18" s="27"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12">
        <f>+'Gestion Contractual'!K7</f>
        <v>1</v>
      </c>
      <c r="W18" s="113"/>
      <c r="X18" s="42"/>
      <c r="Y18" s="24"/>
    </row>
    <row r="19" spans="2:25" ht="52.5" customHeight="1">
      <c r="B19" s="21"/>
      <c r="C19" s="25" t="s">
        <v>19</v>
      </c>
      <c r="D19" s="26">
        <f>+'Gestion Contractual'!S7</f>
        <v>0.25</v>
      </c>
      <c r="E19" s="52">
        <v>0</v>
      </c>
      <c r="F19" s="27"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50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135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96" t="s">
        <v>143</v>
      </c>
      <c r="D25" s="97"/>
      <c r="E25" s="97"/>
      <c r="F25" s="97"/>
      <c r="G25" s="97"/>
      <c r="H25" s="97"/>
      <c r="I25" s="97"/>
      <c r="J25" s="97"/>
      <c r="K25" s="97"/>
      <c r="L25" s="98"/>
      <c r="M25" s="96" t="s">
        <v>141</v>
      </c>
      <c r="N25" s="97"/>
      <c r="O25" s="97"/>
      <c r="P25" s="97"/>
      <c r="Q25" s="97"/>
      <c r="R25" s="97"/>
      <c r="S25" s="97"/>
      <c r="T25" s="98"/>
      <c r="U25" s="96" t="s">
        <v>142</v>
      </c>
      <c r="V25" s="97"/>
      <c r="W25" s="97"/>
      <c r="X25" s="97"/>
      <c r="Y25" s="98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E8F4-5077-4A73-8426-4F99768DB193}">
  <sheetPr>
    <tabColor rgb="FF00B0F0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25.5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Contractual'!B8</f>
        <v>PAII -71</v>
      </c>
      <c r="O8" s="102" t="s">
        <v>25</v>
      </c>
      <c r="P8" s="102"/>
      <c r="Q8" s="104" t="str">
        <f>+'Gestion Contractual'!D8</f>
        <v>Apoyar la estructuración legal y suscripción de los Contratos, Convenios o Acuerdos necesarios  para realizar el  Traslado Anticipado de Redes TAR</v>
      </c>
      <c r="R8" s="104"/>
      <c r="S8" s="104"/>
      <c r="T8" s="49" t="s">
        <v>83</v>
      </c>
      <c r="U8" s="26">
        <f>+'Gestion Contractual'!C8</f>
        <v>0.16600000000000001</v>
      </c>
      <c r="V8" s="48" t="s">
        <v>41</v>
      </c>
      <c r="W8" s="45" t="str">
        <f>+'Gestion Contractual'!E8</f>
        <v xml:space="preserve">Apoyo estructuracion </v>
      </c>
      <c r="X8" s="48" t="s">
        <v>88</v>
      </c>
      <c r="Y8" s="58" t="str">
        <f>+'Gestion Contractual'!F8</f>
        <v xml:space="preserve">Medir el avance de la estructuración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03" t="s">
        <v>27</v>
      </c>
      <c r="C10" s="103"/>
      <c r="D10" s="113" t="str">
        <f>+'Gestion Contractual'!H8</f>
        <v>Eficacia</v>
      </c>
      <c r="E10" s="113"/>
      <c r="F10" s="103" t="s">
        <v>9</v>
      </c>
      <c r="G10" s="103"/>
      <c r="H10" s="113" t="str">
        <f>+'Gestion Contractual'!G8</f>
        <v>Porcentual</v>
      </c>
      <c r="I10" s="113"/>
      <c r="J10" s="49" t="s">
        <v>10</v>
      </c>
      <c r="K10" s="101" t="s">
        <v>3</v>
      </c>
      <c r="L10" s="101"/>
      <c r="M10" s="114" t="s">
        <v>77</v>
      </c>
      <c r="N10" s="115"/>
      <c r="O10" s="116" t="str">
        <f>+'Gestion Contractual'!I8</f>
        <v xml:space="preserve">Secop </v>
      </c>
      <c r="P10" s="117"/>
      <c r="Q10" s="118"/>
      <c r="R10" s="48" t="s">
        <v>98</v>
      </c>
      <c r="S10" s="101" t="str">
        <f>+'Gestion Contractual'!J8</f>
        <v>( N° de solicitudes requeridas/N° Solicitudes Tramitas)*100</v>
      </c>
      <c r="T10" s="101"/>
      <c r="U10" s="49" t="s">
        <v>8</v>
      </c>
      <c r="V10" s="120">
        <f>+'Gestion Contractual'!L8</f>
        <v>1</v>
      </c>
      <c r="W10" s="127"/>
      <c r="X10" s="48" t="s">
        <v>84</v>
      </c>
      <c r="Y10" s="47" t="s">
        <v>134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49" t="s">
        <v>0</v>
      </c>
      <c r="D15" s="49" t="s">
        <v>11</v>
      </c>
      <c r="E15" s="49" t="s">
        <v>12</v>
      </c>
      <c r="F15" s="49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64">
        <f>+'Gestion Contractual'!P8</f>
        <v>0.25</v>
      </c>
      <c r="E16" s="26">
        <v>0.25</v>
      </c>
      <c r="F16" s="27">
        <f>+E16/D16</f>
        <v>1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64">
        <f>+'Gestion Contractual'!Q8</f>
        <v>0.25</v>
      </c>
      <c r="E17" s="52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64">
        <f>+'Gestion Contractual'!R8</f>
        <v>0.25</v>
      </c>
      <c r="E18" s="52">
        <v>0</v>
      </c>
      <c r="F18" s="27">
        <f t="shared" ref="F18:F20" si="0">E18/D18</f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12">
        <f>+'Gestion Contractual'!K8</f>
        <v>1</v>
      </c>
      <c r="W18" s="126"/>
      <c r="X18" s="42"/>
      <c r="Y18" s="24"/>
    </row>
    <row r="19" spans="2:25" ht="52.5" customHeight="1">
      <c r="B19" s="21"/>
      <c r="C19" s="25" t="s">
        <v>19</v>
      </c>
      <c r="D19" s="64">
        <f>+'Gestion Contractual'!S8</f>
        <v>0.25</v>
      </c>
      <c r="E19" s="52">
        <v>0</v>
      </c>
      <c r="F19" s="27"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50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si="0"/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135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116" t="s">
        <v>144</v>
      </c>
      <c r="D25" s="117"/>
      <c r="E25" s="117"/>
      <c r="F25" s="117"/>
      <c r="G25" s="117"/>
      <c r="H25" s="117"/>
      <c r="I25" s="117"/>
      <c r="J25" s="117"/>
      <c r="K25" s="117"/>
      <c r="L25" s="118"/>
      <c r="M25" s="96" t="s">
        <v>141</v>
      </c>
      <c r="N25" s="97"/>
      <c r="O25" s="97"/>
      <c r="P25" s="97"/>
      <c r="Q25" s="97"/>
      <c r="R25" s="97"/>
      <c r="S25" s="97"/>
      <c r="T25" s="98"/>
      <c r="U25" s="125" t="s">
        <v>145</v>
      </c>
      <c r="V25" s="97"/>
      <c r="W25" s="97"/>
      <c r="X25" s="97"/>
      <c r="Y25" s="98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8C80D784-89B0-4B4F-9BF3-173336FA8607}">
          <x14:formula1>
            <xm:f>Desplegables!$A$2:$A$22</xm:f>
          </x14:formula1>
          <xm:sqref>D8:G8</xm:sqref>
        </x14:dataValidation>
        <x14:dataValidation type="list" allowBlank="1" showInputMessage="1" showErrorMessage="1" xr:uid="{5B0C59ED-B0DA-41E9-960B-84A3CF3DDA53}">
          <x14:formula1>
            <xm:f>Desplegables!$D$2:$D$5</xm:f>
          </x14:formula1>
          <xm:sqref>K10:L10</xm:sqref>
        </x14:dataValidation>
        <x14:dataValidation type="list" allowBlank="1" showInputMessage="1" showErrorMessage="1" xr:uid="{E0623834-5E37-4581-AC5C-A22D9A0F0A37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DD7E488-DFA4-4FDC-9EC4-C4C3AF833D7C}">
          <x14:formula1>
            <xm:f>Desplegables!$B$2:$B$15</xm:f>
          </x14:formula1>
          <xm:sqref>J8:K8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0946-31F7-4CE0-973D-A2DF0816B239}">
  <sheetPr>
    <tabColor rgb="FF00B0F0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25.5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Contractual'!B9</f>
        <v>PAII -72</v>
      </c>
      <c r="O8" s="102" t="s">
        <v>25</v>
      </c>
      <c r="P8" s="102"/>
      <c r="Q8" s="104" t="str">
        <f>+'Gestion Contractual'!D9</f>
        <v>Apoyar la estructuración legal y suscripción de los contratos, convenios y/o acuerdos requeridos por la Gerencia Inmobiliaria para que esta pueda adelantar la gestión social y  predial de la PLMB</v>
      </c>
      <c r="R8" s="104"/>
      <c r="S8" s="104"/>
      <c r="T8" s="53" t="s">
        <v>83</v>
      </c>
      <c r="U8" s="57">
        <f>+'Gestion Contractual'!C9</f>
        <v>0.16600000000000001</v>
      </c>
      <c r="V8" s="55" t="s">
        <v>41</v>
      </c>
      <c r="W8" s="45" t="str">
        <f>+'Gestion Contractual'!E9</f>
        <v xml:space="preserve">Apoyo estructuracion </v>
      </c>
      <c r="X8" s="55" t="s">
        <v>88</v>
      </c>
      <c r="Y8" s="58" t="str">
        <f>+'Gestion Contractual'!F9</f>
        <v xml:space="preserve">Medir el avance de la estructuración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03" t="s">
        <v>27</v>
      </c>
      <c r="C10" s="103"/>
      <c r="D10" s="113" t="str">
        <f>+'Gestion Contractual'!H9</f>
        <v>Eficacia</v>
      </c>
      <c r="E10" s="113"/>
      <c r="F10" s="103" t="s">
        <v>9</v>
      </c>
      <c r="G10" s="103"/>
      <c r="H10" s="113" t="str">
        <f>+'Gestion Contractual'!G9</f>
        <v>Porcentual</v>
      </c>
      <c r="I10" s="113"/>
      <c r="J10" s="53" t="s">
        <v>10</v>
      </c>
      <c r="K10" s="101" t="s">
        <v>3</v>
      </c>
      <c r="L10" s="101"/>
      <c r="M10" s="114" t="s">
        <v>77</v>
      </c>
      <c r="N10" s="115"/>
      <c r="O10" s="116" t="str">
        <f>+'Gestion Contractual'!I9</f>
        <v xml:space="preserve">Secop </v>
      </c>
      <c r="P10" s="117"/>
      <c r="Q10" s="118"/>
      <c r="R10" s="55" t="s">
        <v>98</v>
      </c>
      <c r="S10" s="101" t="str">
        <f>+'Gestion Contractual'!J9</f>
        <v>( N° de solicitudes requeridas/N° Solicitudes Tramitas)*100</v>
      </c>
      <c r="T10" s="101"/>
      <c r="U10" s="53" t="s">
        <v>8</v>
      </c>
      <c r="V10" s="129">
        <f>+'Gestion Contractual'!L9</f>
        <v>1</v>
      </c>
      <c r="W10" s="130"/>
      <c r="X10" s="55" t="s">
        <v>84</v>
      </c>
      <c r="Y10" s="47" t="s">
        <v>134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3" t="s">
        <v>0</v>
      </c>
      <c r="D15" s="53" t="s">
        <v>11</v>
      </c>
      <c r="E15" s="53" t="s">
        <v>12</v>
      </c>
      <c r="F15" s="53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56">
        <f>+'Gestion Contractual'!P9</f>
        <v>0.25</v>
      </c>
      <c r="E16" s="57">
        <v>0.25</v>
      </c>
      <c r="F16" s="27">
        <v>0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56">
        <f>+'Gestion Contractual'!Q9</f>
        <v>0.25</v>
      </c>
      <c r="E17" s="56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56">
        <f>+'Gestion Contractual'!R9</f>
        <v>0.25</v>
      </c>
      <c r="E18" s="56">
        <v>0</v>
      </c>
      <c r="F18" s="27"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28">
        <f>+'Gestion Contractual'!K9</f>
        <v>1</v>
      </c>
      <c r="W18" s="128"/>
      <c r="X18" s="42"/>
      <c r="Y18" s="24"/>
    </row>
    <row r="19" spans="2:25" ht="52.5" customHeight="1">
      <c r="B19" s="21"/>
      <c r="C19" s="25" t="s">
        <v>19</v>
      </c>
      <c r="D19" s="56">
        <f>+'Gestion Contractual'!S9</f>
        <v>0.25</v>
      </c>
      <c r="E19" s="56">
        <v>0</v>
      </c>
      <c r="F19" s="27">
        <f t="shared" ref="F19:F20" si="0">E19/D19</f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54"/>
      <c r="Y19" s="24"/>
    </row>
    <row r="20" spans="2:25" ht="52.5" customHeight="1">
      <c r="B20" s="21"/>
      <c r="C20" s="30" t="s">
        <v>136</v>
      </c>
      <c r="D20" s="90">
        <f>SUM(D16:D19)</f>
        <v>1</v>
      </c>
      <c r="E20" s="31">
        <f>SUM(E16:E19)</f>
        <v>0.25</v>
      </c>
      <c r="F20" s="32">
        <f t="shared" si="0"/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135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96" t="s">
        <v>146</v>
      </c>
      <c r="D25" s="97"/>
      <c r="E25" s="97"/>
      <c r="F25" s="97"/>
      <c r="G25" s="97"/>
      <c r="H25" s="97"/>
      <c r="I25" s="97"/>
      <c r="J25" s="97"/>
      <c r="K25" s="97"/>
      <c r="L25" s="98"/>
      <c r="M25" s="96" t="s">
        <v>141</v>
      </c>
      <c r="N25" s="97"/>
      <c r="O25" s="97"/>
      <c r="P25" s="97"/>
      <c r="Q25" s="97"/>
      <c r="R25" s="97"/>
      <c r="S25" s="97"/>
      <c r="T25" s="98"/>
      <c r="U25" s="96" t="s">
        <v>147</v>
      </c>
      <c r="V25" s="97"/>
      <c r="W25" s="97"/>
      <c r="X25" s="97"/>
      <c r="Y25" s="98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E63802-847B-425E-883C-CCC06789BAE0}">
          <x14:formula1>
            <xm:f>Desplegables!$B$2:$B$15</xm:f>
          </x14:formula1>
          <xm:sqref>J8:K8</xm:sqref>
        </x14:dataValidation>
        <x14:dataValidation type="list" allowBlank="1" showInputMessage="1" showErrorMessage="1" xr:uid="{4C99FDD0-D8D8-410B-A14A-531B3EB492E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D39104F7-C475-4FC6-89B3-69848DEC7E54}">
          <x14:formula1>
            <xm:f>Desplegables!$D$2:$D$5</xm:f>
          </x14:formula1>
          <xm:sqref>K10:L10</xm:sqref>
        </x14:dataValidation>
        <x14:dataValidation type="list" allowBlank="1" showInputMessage="1" showErrorMessage="1" xr:uid="{E51CB6E1-4AEA-4387-9842-7D50B488FDBF}">
          <x14:formula1>
            <xm:f>Desplegables!$A$2:$A$22</xm:f>
          </x14:formula1>
          <xm:sqref>D8:G8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FC35-AE4D-4758-94B4-A485A5226AC4}">
  <sheetPr>
    <tabColor rgb="FF00B0F0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25.5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Contractual'!B11</f>
        <v>PAII -74</v>
      </c>
      <c r="O8" s="102" t="s">
        <v>25</v>
      </c>
      <c r="P8" s="102"/>
      <c r="Q8" s="104" t="str">
        <f>+'Gestion Contractual'!D11</f>
        <v>Realizar seguimiento a la publicación de los procesos de contratación en el sistema de compra pública - SECOP</v>
      </c>
      <c r="R8" s="104"/>
      <c r="S8" s="104"/>
      <c r="T8" s="53" t="s">
        <v>83</v>
      </c>
      <c r="U8" s="57">
        <f>+'Gestion Contractual'!C11</f>
        <v>0.16600000000000001</v>
      </c>
      <c r="V8" s="55" t="s">
        <v>41</v>
      </c>
      <c r="W8" s="45" t="str">
        <f>+'Gestion Contractual'!E11</f>
        <v>Seguimiento Secop</v>
      </c>
      <c r="X8" s="55" t="s">
        <v>88</v>
      </c>
      <c r="Y8" s="58" t="str">
        <f>+'Gestion Contractual'!F11</f>
        <v xml:space="preserve">Medir el Seguimineto de la publicacion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67.5" customHeight="1">
      <c r="B10" s="103" t="s">
        <v>27</v>
      </c>
      <c r="C10" s="103"/>
      <c r="D10" s="113" t="str">
        <f>+'Gestion Contractual'!H11</f>
        <v>Producto</v>
      </c>
      <c r="E10" s="113"/>
      <c r="F10" s="103" t="s">
        <v>9</v>
      </c>
      <c r="G10" s="103"/>
      <c r="H10" s="113" t="str">
        <f>+'Gestion Contractual'!G11</f>
        <v>Unidad</v>
      </c>
      <c r="I10" s="113"/>
      <c r="J10" s="53" t="s">
        <v>10</v>
      </c>
      <c r="K10" s="101" t="s">
        <v>3</v>
      </c>
      <c r="L10" s="101"/>
      <c r="M10" s="114" t="s">
        <v>77</v>
      </c>
      <c r="N10" s="115"/>
      <c r="O10" s="116" t="str">
        <f>+'Gestion Contractual'!I11</f>
        <v xml:space="preserve">Secop </v>
      </c>
      <c r="P10" s="117"/>
      <c r="Q10" s="118"/>
      <c r="R10" s="55" t="s">
        <v>98</v>
      </c>
      <c r="S10" s="101" t="str">
        <f>+'Gestion Contractual'!J11</f>
        <v>N° de seguimientos realizados</v>
      </c>
      <c r="T10" s="101"/>
      <c r="U10" s="53" t="s">
        <v>8</v>
      </c>
      <c r="V10" s="131">
        <f>+'Gestion Contractual'!L11</f>
        <v>4</v>
      </c>
      <c r="W10" s="132"/>
      <c r="X10" s="55" t="s">
        <v>84</v>
      </c>
      <c r="Y10" s="47" t="s">
        <v>94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3" t="s">
        <v>0</v>
      </c>
      <c r="D15" s="53" t="s">
        <v>11</v>
      </c>
      <c r="E15" s="53" t="s">
        <v>12</v>
      </c>
      <c r="F15" s="53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93">
        <f>('Gestion Contractual'!P11*100%)/'Gestion Contractual'!L11</f>
        <v>0.25</v>
      </c>
      <c r="E16" s="92">
        <f>D16</f>
        <v>0.25</v>
      </c>
      <c r="F16" s="27">
        <f>+E16/D16</f>
        <v>1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93">
        <f>('Gestion Contractual'!P12*100%)/'Gestion Contractual'!L12</f>
        <v>0.25</v>
      </c>
      <c r="E17" s="92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93">
        <f>('Gestion Contractual'!R11*100%)/'Gestion Contractual'!L11</f>
        <v>0.25</v>
      </c>
      <c r="E18" s="92">
        <v>0</v>
      </c>
      <c r="F18" s="27">
        <f t="shared" ref="F18:F20" si="0">E18/D18</f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26">
        <f>+'Gestion Contractual'!K11</f>
        <v>4</v>
      </c>
      <c r="W18" s="126"/>
      <c r="X18" s="42"/>
      <c r="Y18" s="24"/>
    </row>
    <row r="19" spans="2:25" ht="52.5" customHeight="1">
      <c r="B19" s="21"/>
      <c r="C19" s="25" t="s">
        <v>19</v>
      </c>
      <c r="D19" s="93">
        <f>('Gestion Contractual'!S11*100%)/'Gestion Contractual'!L11</f>
        <v>0.25</v>
      </c>
      <c r="E19" s="92">
        <v>0</v>
      </c>
      <c r="F19" s="27"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54"/>
      <c r="Y19" s="24"/>
    </row>
    <row r="20" spans="2:25" ht="52.5" customHeight="1">
      <c r="B20" s="21"/>
      <c r="C20" s="30" t="s">
        <v>14</v>
      </c>
      <c r="D20" s="94">
        <f>SUM(D16:D19)</f>
        <v>1</v>
      </c>
      <c r="E20" s="31">
        <f>SUM(E16:E19)</f>
        <v>0.25</v>
      </c>
      <c r="F20" s="32">
        <f t="shared" si="0"/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86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96" t="s">
        <v>148</v>
      </c>
      <c r="D25" s="97"/>
      <c r="E25" s="97"/>
      <c r="F25" s="97"/>
      <c r="G25" s="97"/>
      <c r="H25" s="97"/>
      <c r="I25" s="97"/>
      <c r="J25" s="97"/>
      <c r="K25" s="97"/>
      <c r="L25" s="98"/>
      <c r="M25" s="96" t="s">
        <v>141</v>
      </c>
      <c r="N25" s="97"/>
      <c r="O25" s="97"/>
      <c r="P25" s="97"/>
      <c r="Q25" s="97"/>
      <c r="R25" s="97"/>
      <c r="S25" s="97"/>
      <c r="T25" s="98"/>
      <c r="U25" s="116" t="s">
        <v>149</v>
      </c>
      <c r="V25" s="117"/>
      <c r="W25" s="117"/>
      <c r="X25" s="117"/>
      <c r="Y25" s="118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AB03FEA-0056-421E-9A9B-5DDD66C4E59C}">
          <x14:formula1>
            <xm:f>Desplegables!$A$2:$A$22</xm:f>
          </x14:formula1>
          <xm:sqref>D8:G8</xm:sqref>
        </x14:dataValidation>
        <x14:dataValidation type="list" allowBlank="1" showInputMessage="1" showErrorMessage="1" xr:uid="{43788CC7-6387-4FF5-84A0-12D0BD0B7D02}">
          <x14:formula1>
            <xm:f>Desplegables!$D$2:$D$5</xm:f>
          </x14:formula1>
          <xm:sqref>K10:L10</xm:sqref>
        </x14:dataValidation>
        <x14:dataValidation type="list" allowBlank="1" showInputMessage="1" showErrorMessage="1" xr:uid="{1863362E-9293-4D33-AE4C-3DE45D4FAE03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C1AA9CB-876D-4ACE-8C1F-328B6DEAC709}">
          <x14:formula1>
            <xm:f>Desplegables!$B$2:$B$15</xm:f>
          </x14:formula1>
          <xm:sqref>J8:K8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BD95-7101-451F-B3CA-7EAA4EDF7936}">
  <sheetPr>
    <tabColor rgb="FF3399FF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5"/>
      <c r="C2" s="109" t="s">
        <v>21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6"/>
    </row>
    <row r="3" spans="2:25" ht="28.5" customHeight="1">
      <c r="B3" s="105"/>
      <c r="C3" s="109" t="s">
        <v>31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7"/>
    </row>
    <row r="4" spans="2:25" ht="28.5" customHeight="1">
      <c r="B4" s="105"/>
      <c r="C4" s="110" t="s">
        <v>15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 t="s">
        <v>32</v>
      </c>
      <c r="R4" s="110"/>
      <c r="S4" s="110"/>
      <c r="T4" s="110"/>
      <c r="U4" s="110"/>
      <c r="V4" s="110"/>
      <c r="W4" s="110"/>
      <c r="X4" s="110"/>
      <c r="Y4" s="108"/>
    </row>
    <row r="5" spans="2:25" ht="7.5" customHeight="1"/>
    <row r="6" spans="2:25" ht="22.5" customHeight="1">
      <c r="B6" s="99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2:25" ht="3.75" customHeight="1"/>
    <row r="8" spans="2:25" ht="63.75">
      <c r="B8" s="100" t="s">
        <v>33</v>
      </c>
      <c r="C8" s="100"/>
      <c r="D8" s="101" t="s">
        <v>52</v>
      </c>
      <c r="E8" s="101"/>
      <c r="F8" s="101"/>
      <c r="G8" s="101"/>
      <c r="H8" s="100" t="s">
        <v>40</v>
      </c>
      <c r="I8" s="100"/>
      <c r="J8" s="101"/>
      <c r="K8" s="101"/>
      <c r="L8" s="103" t="s">
        <v>82</v>
      </c>
      <c r="M8" s="103"/>
      <c r="N8" s="14" t="str">
        <f>+'Gestion Contractual'!B12</f>
        <v>PAII -75</v>
      </c>
      <c r="O8" s="102" t="s">
        <v>25</v>
      </c>
      <c r="P8" s="102"/>
      <c r="Q8" s="104" t="str">
        <f>+'Gestion Contractual'!D12</f>
        <v xml:space="preserve">Apoyar desde el componente jurídico  la estructuración de la  Prefactibilidad y Factibilidad  de la Expansión de la PLMB – T1  </v>
      </c>
      <c r="R8" s="104"/>
      <c r="S8" s="104"/>
      <c r="T8" s="60" t="s">
        <v>83</v>
      </c>
      <c r="U8" s="61">
        <f>+'Gestion Contractual'!C12</f>
        <v>0.16600000000000001</v>
      </c>
      <c r="V8" s="59" t="s">
        <v>41</v>
      </c>
      <c r="W8" s="45" t="str">
        <f>+'Gestion Contractual'!E12</f>
        <v xml:space="preserve">Apoyo estructuración prefactibilidad y factibilidad expanción PLMB-T1 </v>
      </c>
      <c r="X8" s="59" t="s">
        <v>88</v>
      </c>
      <c r="Y8" s="91" t="str">
        <f>+'Gestion Contractual'!F12</f>
        <v xml:space="preserve">Medir el avance de las solicitudes realizadas para la expanción PLMB-T1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67.5" customHeight="1">
      <c r="B10" s="103" t="s">
        <v>27</v>
      </c>
      <c r="C10" s="103"/>
      <c r="D10" s="113" t="s">
        <v>1</v>
      </c>
      <c r="E10" s="113"/>
      <c r="F10" s="103" t="s">
        <v>9</v>
      </c>
      <c r="G10" s="103"/>
      <c r="H10" s="113" t="str">
        <f>+'Gestion Contractual'!G12</f>
        <v>Porcentual</v>
      </c>
      <c r="I10" s="113"/>
      <c r="J10" s="60" t="s">
        <v>10</v>
      </c>
      <c r="K10" s="101" t="s">
        <v>3</v>
      </c>
      <c r="L10" s="101"/>
      <c r="M10" s="114" t="s">
        <v>77</v>
      </c>
      <c r="N10" s="115"/>
      <c r="O10" s="135" t="str">
        <f>+'Gestion Contractual'!I12</f>
        <v>Correos electronicos y/o lista de asistencia</v>
      </c>
      <c r="P10" s="136"/>
      <c r="Q10" s="137"/>
      <c r="R10" s="59" t="s">
        <v>98</v>
      </c>
      <c r="S10" s="101" t="str">
        <f>+'Gestion Contractual'!J12</f>
        <v>( N° de solicitudes requeridas/N° Solicitudes Tramitas)*100</v>
      </c>
      <c r="T10" s="101"/>
      <c r="U10" s="60" t="s">
        <v>8</v>
      </c>
      <c r="V10" s="120">
        <f>+'Gestion Contractual'!L12</f>
        <v>1</v>
      </c>
      <c r="W10" s="132"/>
      <c r="X10" s="59" t="s">
        <v>84</v>
      </c>
      <c r="Y10" s="47" t="s">
        <v>134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5" t="s">
        <v>80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60" t="s">
        <v>0</v>
      </c>
      <c r="D15" s="60" t="s">
        <v>11</v>
      </c>
      <c r="E15" s="60" t="s">
        <v>12</v>
      </c>
      <c r="F15" s="60" t="s">
        <v>20</v>
      </c>
      <c r="G15" s="22"/>
      <c r="H15" s="103" t="s">
        <v>78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64">
        <f>+'Gestion Contractual'!P12</f>
        <v>0.25</v>
      </c>
      <c r="E16" s="61">
        <v>0.25</v>
      </c>
      <c r="F16" s="27">
        <f>+E16/D16</f>
        <v>1</v>
      </c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64">
        <f>+'Gestion Contractual'!Q12</f>
        <v>0.25</v>
      </c>
      <c r="E17" s="56">
        <v>0</v>
      </c>
      <c r="F17" s="27">
        <v>0</v>
      </c>
      <c r="G17" s="22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8"/>
      <c r="V17" s="103" t="s">
        <v>81</v>
      </c>
      <c r="W17" s="103"/>
      <c r="X17" s="41"/>
      <c r="Y17" s="24"/>
    </row>
    <row r="18" spans="2:25" ht="52.5" customHeight="1">
      <c r="B18" s="21"/>
      <c r="C18" s="25" t="s">
        <v>18</v>
      </c>
      <c r="D18" s="64">
        <f>+'Gestion Contractual'!R12</f>
        <v>0.25</v>
      </c>
      <c r="E18" s="56">
        <v>0</v>
      </c>
      <c r="F18" s="27">
        <f t="shared" ref="F18:F20" si="0">E18/D18</f>
        <v>0</v>
      </c>
      <c r="G18" s="2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28"/>
      <c r="V18" s="112">
        <f>+'Gestion Contractual'!K12</f>
        <v>1</v>
      </c>
      <c r="W18" s="126"/>
      <c r="X18" s="42"/>
      <c r="Y18" s="24"/>
    </row>
    <row r="19" spans="2:25" ht="52.5" customHeight="1">
      <c r="B19" s="21"/>
      <c r="C19" s="25" t="s">
        <v>19</v>
      </c>
      <c r="D19" s="64">
        <f>+'Gestion Contractual'!S12</f>
        <v>0.25</v>
      </c>
      <c r="E19" s="56">
        <v>0</v>
      </c>
      <c r="F19" s="27">
        <f t="shared" si="0"/>
        <v>0</v>
      </c>
      <c r="G19" s="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28"/>
      <c r="V19" s="119"/>
      <c r="W19" s="119"/>
      <c r="X19" s="62"/>
      <c r="Y19" s="24"/>
    </row>
    <row r="20" spans="2:25" ht="52.5" customHeight="1">
      <c r="B20" s="21"/>
      <c r="C20" s="30" t="s">
        <v>14</v>
      </c>
      <c r="D20" s="90">
        <f>SUM(D16:D19)</f>
        <v>1</v>
      </c>
      <c r="E20" s="31">
        <f>SUM(E16:E19)</f>
        <v>0.25</v>
      </c>
      <c r="F20" s="32">
        <f t="shared" si="0"/>
        <v>0.25</v>
      </c>
      <c r="G20" s="2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5" t="s">
        <v>79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ht="32.25" customHeight="1">
      <c r="B24" s="36" t="s">
        <v>0</v>
      </c>
      <c r="C24" s="122" t="s">
        <v>135</v>
      </c>
      <c r="D24" s="123"/>
      <c r="E24" s="123"/>
      <c r="F24" s="123"/>
      <c r="G24" s="123"/>
      <c r="H24" s="123"/>
      <c r="I24" s="123"/>
      <c r="J24" s="123"/>
      <c r="K24" s="123"/>
      <c r="L24" s="124"/>
      <c r="M24" s="122" t="s">
        <v>87</v>
      </c>
      <c r="N24" s="123"/>
      <c r="O24" s="123"/>
      <c r="P24" s="123"/>
      <c r="Q24" s="123"/>
      <c r="R24" s="123"/>
      <c r="S24" s="123"/>
      <c r="T24" s="124"/>
      <c r="U24" s="122" t="s">
        <v>85</v>
      </c>
      <c r="V24" s="123"/>
      <c r="W24" s="123"/>
      <c r="X24" s="123"/>
      <c r="Y24" s="124"/>
    </row>
    <row r="25" spans="2:25" ht="98.25" customHeight="1">
      <c r="B25" s="37" t="s">
        <v>16</v>
      </c>
      <c r="C25" s="96" t="s">
        <v>150</v>
      </c>
      <c r="D25" s="97"/>
      <c r="E25" s="97"/>
      <c r="F25" s="97"/>
      <c r="G25" s="97"/>
      <c r="H25" s="97"/>
      <c r="I25" s="97"/>
      <c r="J25" s="97"/>
      <c r="K25" s="97"/>
      <c r="L25" s="98"/>
      <c r="M25" s="96" t="s">
        <v>141</v>
      </c>
      <c r="N25" s="97"/>
      <c r="O25" s="97"/>
      <c r="P25" s="97"/>
      <c r="Q25" s="97"/>
      <c r="R25" s="97"/>
      <c r="S25" s="97"/>
      <c r="T25" s="98"/>
      <c r="U25" s="125" t="s">
        <v>151</v>
      </c>
      <c r="V25" s="133"/>
      <c r="W25" s="133"/>
      <c r="X25" s="133"/>
      <c r="Y25" s="134"/>
    </row>
    <row r="26" spans="2:25" ht="98.25" customHeight="1">
      <c r="B26" s="25" t="s">
        <v>17</v>
      </c>
      <c r="C26" s="96"/>
      <c r="D26" s="97"/>
      <c r="E26" s="97"/>
      <c r="F26" s="97"/>
      <c r="G26" s="97"/>
      <c r="H26" s="97"/>
      <c r="I26" s="97"/>
      <c r="J26" s="97"/>
      <c r="K26" s="97"/>
      <c r="L26" s="98"/>
      <c r="M26" s="96"/>
      <c r="N26" s="97"/>
      <c r="O26" s="97"/>
      <c r="P26" s="97"/>
      <c r="Q26" s="97"/>
      <c r="R26" s="97"/>
      <c r="S26" s="97"/>
      <c r="T26" s="98"/>
      <c r="U26" s="96"/>
      <c r="V26" s="97"/>
      <c r="W26" s="97"/>
      <c r="X26" s="97"/>
      <c r="Y26" s="98"/>
    </row>
    <row r="27" spans="2:25" ht="98.25" customHeight="1">
      <c r="B27" s="25" t="s">
        <v>18</v>
      </c>
      <c r="C27" s="96"/>
      <c r="D27" s="97"/>
      <c r="E27" s="97"/>
      <c r="F27" s="97"/>
      <c r="G27" s="97"/>
      <c r="H27" s="97"/>
      <c r="I27" s="97"/>
      <c r="J27" s="97"/>
      <c r="K27" s="97"/>
      <c r="L27" s="98"/>
      <c r="M27" s="96"/>
      <c r="N27" s="97"/>
      <c r="O27" s="97"/>
      <c r="P27" s="97"/>
      <c r="Q27" s="97"/>
      <c r="R27" s="97"/>
      <c r="S27" s="97"/>
      <c r="T27" s="98"/>
      <c r="U27" s="96"/>
      <c r="V27" s="97"/>
      <c r="W27" s="97"/>
      <c r="X27" s="97"/>
      <c r="Y27" s="98"/>
    </row>
    <row r="28" spans="2:25" ht="98.25" customHeight="1">
      <c r="B28" s="25" t="s">
        <v>19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  <c r="M28" s="96"/>
      <c r="N28" s="97"/>
      <c r="O28" s="97"/>
      <c r="P28" s="97"/>
      <c r="Q28" s="97"/>
      <c r="R28" s="97"/>
      <c r="S28" s="97"/>
      <c r="T28" s="98"/>
      <c r="U28" s="96"/>
      <c r="V28" s="97"/>
      <c r="W28" s="97"/>
      <c r="X28" s="97"/>
      <c r="Y28" s="98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08DA0DE-456F-47E2-9C39-2932188DB5BA}">
          <x14:formula1>
            <xm:f>Desplegables!$B$2:$B$15</xm:f>
          </x14:formula1>
          <xm:sqref>J8:K8</xm:sqref>
        </x14:dataValidation>
        <x14:dataValidation type="list" allowBlank="1" showInputMessage="1" showErrorMessage="1" xr:uid="{96A9AA1E-17BB-4921-A492-5BA7BE8BBC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DD97C8E7-6C92-4952-A170-177611DD0DE7}">
          <x14:formula1>
            <xm:f>Desplegables!$D$2:$D$5</xm:f>
          </x14:formula1>
          <xm:sqref>K10:L10</xm:sqref>
        </x14:dataValidation>
        <x14:dataValidation type="list" allowBlank="1" showInputMessage="1" showErrorMessage="1" xr:uid="{3788B8E5-B6E3-4143-9BD7-A49A081D2D5C}">
          <x14:formula1>
            <xm:f>Desplegables!$A$2:$A$22</xm:f>
          </x14:formula1>
          <xm:sqref>D8:G8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14"/>
  <sheetViews>
    <sheetView showGridLines="0" topLeftCell="A8" zoomScale="90" zoomScaleNormal="90" workbookViewId="0">
      <selection activeCell="D17" sqref="D17"/>
    </sheetView>
  </sheetViews>
  <sheetFormatPr baseColWidth="10" defaultRowHeight="15"/>
  <cols>
    <col min="1" max="1" width="4.25" style="1" customWidth="1"/>
    <col min="2" max="3" width="11" style="1"/>
    <col min="4" max="4" width="44.25" style="1" customWidth="1"/>
    <col min="5" max="6" width="25.375" style="1" customWidth="1"/>
    <col min="7" max="7" width="19.625" style="1" customWidth="1"/>
    <col min="8" max="9" width="23" style="1" customWidth="1"/>
    <col min="10" max="10" width="32" style="1" customWidth="1"/>
    <col min="11" max="12" width="11" style="1"/>
    <col min="13" max="13" width="24.625" style="1" customWidth="1"/>
    <col min="14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139" t="s">
        <v>102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6.2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20" ht="22.5" customHeight="1">
      <c r="P4" s="138" t="s">
        <v>95</v>
      </c>
      <c r="Q4" s="138"/>
      <c r="R4" s="138"/>
      <c r="S4" s="138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</v>
      </c>
      <c r="H5" s="5" t="s">
        <v>27</v>
      </c>
      <c r="I5" s="5" t="s">
        <v>30</v>
      </c>
      <c r="J5" s="5" t="s">
        <v>28</v>
      </c>
      <c r="K5" s="5" t="s">
        <v>96</v>
      </c>
      <c r="L5" s="5" t="s">
        <v>97</v>
      </c>
      <c r="M5" s="6" t="s">
        <v>29</v>
      </c>
      <c r="N5" s="6" t="s">
        <v>99</v>
      </c>
      <c r="O5" s="6" t="s">
        <v>100</v>
      </c>
      <c r="P5" s="69" t="s">
        <v>89</v>
      </c>
      <c r="Q5" s="69" t="s">
        <v>90</v>
      </c>
      <c r="R5" s="69" t="s">
        <v>91</v>
      </c>
      <c r="S5" s="69" t="s">
        <v>92</v>
      </c>
      <c r="T5" s="44" t="s">
        <v>93</v>
      </c>
    </row>
    <row r="6" spans="2:20" ht="45">
      <c r="B6" s="70" t="s">
        <v>103</v>
      </c>
      <c r="C6" s="71">
        <v>0.16600000000000001</v>
      </c>
      <c r="D6" s="72" t="s">
        <v>104</v>
      </c>
      <c r="E6" s="73" t="s">
        <v>105</v>
      </c>
      <c r="F6" s="73" t="s">
        <v>138</v>
      </c>
      <c r="G6" s="73" t="s">
        <v>106</v>
      </c>
      <c r="H6" s="73" t="s">
        <v>107</v>
      </c>
      <c r="I6" s="74" t="s">
        <v>108</v>
      </c>
      <c r="J6" s="74" t="s">
        <v>109</v>
      </c>
      <c r="K6" s="75">
        <v>1</v>
      </c>
      <c r="L6" s="75">
        <v>1</v>
      </c>
      <c r="M6" s="73" t="s">
        <v>110</v>
      </c>
      <c r="N6" s="76">
        <v>44197</v>
      </c>
      <c r="O6" s="76">
        <v>44561</v>
      </c>
      <c r="P6" s="77">
        <v>0.25</v>
      </c>
      <c r="Q6" s="77">
        <v>0.25</v>
      </c>
      <c r="R6" s="77">
        <v>0.25</v>
      </c>
      <c r="S6" s="77">
        <v>0.25</v>
      </c>
      <c r="T6" s="78">
        <f>SUM(P6:S6)</f>
        <v>1</v>
      </c>
    </row>
    <row r="7" spans="2:20" ht="47.25">
      <c r="B7" s="70" t="s">
        <v>111</v>
      </c>
      <c r="C7" s="71">
        <v>0.16600000000000001</v>
      </c>
      <c r="D7" s="72" t="s">
        <v>112</v>
      </c>
      <c r="E7" s="73" t="s">
        <v>113</v>
      </c>
      <c r="F7" s="73" t="s">
        <v>139</v>
      </c>
      <c r="G7" s="73" t="s">
        <v>106</v>
      </c>
      <c r="H7" s="73" t="s">
        <v>107</v>
      </c>
      <c r="I7" s="73" t="s">
        <v>108</v>
      </c>
      <c r="J7" s="74" t="s">
        <v>109</v>
      </c>
      <c r="K7" s="75">
        <v>1</v>
      </c>
      <c r="L7" s="75">
        <v>1</v>
      </c>
      <c r="M7" s="73" t="s">
        <v>110</v>
      </c>
      <c r="N7" s="76">
        <v>44197</v>
      </c>
      <c r="O7" s="76">
        <v>44561</v>
      </c>
      <c r="P7" s="77">
        <v>0.25</v>
      </c>
      <c r="Q7" s="77">
        <v>0.25</v>
      </c>
      <c r="R7" s="77">
        <v>0.25</v>
      </c>
      <c r="S7" s="77">
        <v>0.25</v>
      </c>
      <c r="T7" s="78">
        <f>SUM(P7:S7)</f>
        <v>1</v>
      </c>
    </row>
    <row r="8" spans="2:20" ht="47.25">
      <c r="B8" s="70" t="s">
        <v>114</v>
      </c>
      <c r="C8" s="71">
        <v>0.16600000000000001</v>
      </c>
      <c r="D8" s="72" t="s">
        <v>115</v>
      </c>
      <c r="E8" s="73" t="s">
        <v>116</v>
      </c>
      <c r="F8" s="73" t="s">
        <v>117</v>
      </c>
      <c r="G8" s="73" t="s">
        <v>106</v>
      </c>
      <c r="H8" s="73" t="s">
        <v>107</v>
      </c>
      <c r="I8" s="73" t="s">
        <v>118</v>
      </c>
      <c r="J8" s="73" t="s">
        <v>119</v>
      </c>
      <c r="K8" s="75">
        <v>1</v>
      </c>
      <c r="L8" s="75">
        <v>1</v>
      </c>
      <c r="M8" s="73" t="s">
        <v>120</v>
      </c>
      <c r="N8" s="76">
        <v>44197</v>
      </c>
      <c r="O8" s="76">
        <v>44561</v>
      </c>
      <c r="P8" s="77">
        <v>0.25</v>
      </c>
      <c r="Q8" s="77">
        <v>0.25</v>
      </c>
      <c r="R8" s="77">
        <v>0.25</v>
      </c>
      <c r="S8" s="77">
        <v>0.25</v>
      </c>
      <c r="T8" s="78">
        <f>SUM(P8:S8)</f>
        <v>1</v>
      </c>
    </row>
    <row r="9" spans="2:20" ht="63">
      <c r="B9" s="70" t="s">
        <v>121</v>
      </c>
      <c r="C9" s="71">
        <v>0.16600000000000001</v>
      </c>
      <c r="D9" s="72" t="s">
        <v>122</v>
      </c>
      <c r="E9" s="73" t="s">
        <v>116</v>
      </c>
      <c r="F9" s="73" t="s">
        <v>117</v>
      </c>
      <c r="G9" s="73" t="s">
        <v>106</v>
      </c>
      <c r="H9" s="73" t="s">
        <v>107</v>
      </c>
      <c r="I9" s="73" t="s">
        <v>118</v>
      </c>
      <c r="J9" s="73" t="s">
        <v>119</v>
      </c>
      <c r="K9" s="75">
        <v>1</v>
      </c>
      <c r="L9" s="75">
        <v>1</v>
      </c>
      <c r="M9" s="73" t="s">
        <v>120</v>
      </c>
      <c r="N9" s="76">
        <v>44197</v>
      </c>
      <c r="O9" s="76">
        <v>44561</v>
      </c>
      <c r="P9" s="77">
        <v>0.25</v>
      </c>
      <c r="Q9" s="77">
        <v>0.25</v>
      </c>
      <c r="R9" s="77">
        <v>0.25</v>
      </c>
      <c r="S9" s="77">
        <v>0.25</v>
      </c>
      <c r="T9" s="78">
        <f>SUM(P9:S9)</f>
        <v>1</v>
      </c>
    </row>
    <row r="10" spans="2:20" ht="63" hidden="1">
      <c r="B10" s="79" t="s">
        <v>123</v>
      </c>
      <c r="C10" s="65"/>
      <c r="D10" s="80" t="s">
        <v>124</v>
      </c>
      <c r="E10" s="66"/>
      <c r="F10" s="66"/>
      <c r="G10" s="67"/>
      <c r="H10" s="67"/>
      <c r="I10" s="67"/>
      <c r="J10" s="66"/>
      <c r="K10" s="67"/>
      <c r="L10" s="67"/>
      <c r="M10" s="66"/>
      <c r="N10" s="81">
        <v>44256</v>
      </c>
      <c r="O10" s="81">
        <v>44561</v>
      </c>
      <c r="P10" s="82"/>
      <c r="Q10" s="82"/>
      <c r="R10" s="82"/>
      <c r="S10" s="82"/>
      <c r="T10" s="83"/>
    </row>
    <row r="11" spans="2:20" ht="47.25">
      <c r="B11" s="70" t="s">
        <v>125</v>
      </c>
      <c r="C11" s="71">
        <v>0.16600000000000001</v>
      </c>
      <c r="D11" s="84" t="s">
        <v>126</v>
      </c>
      <c r="E11" s="73" t="s">
        <v>127</v>
      </c>
      <c r="F11" s="73" t="s">
        <v>128</v>
      </c>
      <c r="G11" s="73" t="s">
        <v>101</v>
      </c>
      <c r="H11" s="73" t="s">
        <v>29</v>
      </c>
      <c r="I11" s="73" t="s">
        <v>118</v>
      </c>
      <c r="J11" s="73" t="s">
        <v>129</v>
      </c>
      <c r="K11" s="73">
        <v>4</v>
      </c>
      <c r="L11" s="73">
        <v>4</v>
      </c>
      <c r="M11" s="85" t="s">
        <v>120</v>
      </c>
      <c r="N11" s="76">
        <v>44197</v>
      </c>
      <c r="O11" s="76">
        <v>44561</v>
      </c>
      <c r="P11" s="86">
        <v>1</v>
      </c>
      <c r="Q11" s="86">
        <v>1</v>
      </c>
      <c r="R11" s="86">
        <v>1</v>
      </c>
      <c r="S11" s="86">
        <v>1</v>
      </c>
      <c r="T11" s="87">
        <f>SUM(P11:S11)</f>
        <v>4</v>
      </c>
    </row>
    <row r="12" spans="2:20" ht="47.25">
      <c r="B12" s="70" t="s">
        <v>130</v>
      </c>
      <c r="C12" s="71">
        <v>0.16600000000000001</v>
      </c>
      <c r="D12" s="84" t="s">
        <v>131</v>
      </c>
      <c r="E12" s="73" t="s">
        <v>132</v>
      </c>
      <c r="F12" s="73" t="s">
        <v>133</v>
      </c>
      <c r="G12" s="73" t="s">
        <v>106</v>
      </c>
      <c r="H12" s="73" t="s">
        <v>107</v>
      </c>
      <c r="I12" s="88" t="s">
        <v>137</v>
      </c>
      <c r="J12" s="73" t="s">
        <v>119</v>
      </c>
      <c r="K12" s="71">
        <v>1</v>
      </c>
      <c r="L12" s="71">
        <v>1</v>
      </c>
      <c r="M12" s="73" t="s">
        <v>110</v>
      </c>
      <c r="N12" s="89">
        <v>44228</v>
      </c>
      <c r="O12" s="89">
        <v>44561</v>
      </c>
      <c r="P12" s="77">
        <v>0.25</v>
      </c>
      <c r="Q12" s="77">
        <v>0.25</v>
      </c>
      <c r="R12" s="77">
        <v>0.25</v>
      </c>
      <c r="S12" s="77">
        <v>0.25</v>
      </c>
      <c r="T12" s="78">
        <f t="shared" ref="T12" si="0">SUM(P12:S12)</f>
        <v>1</v>
      </c>
    </row>
    <row r="14" spans="2:20">
      <c r="C14" s="63">
        <f>+SUM(C6:C12)</f>
        <v>0.99600000000000011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  <ignoredErrors>
    <ignoredError sqref="T6:T9 T11:T12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PAII-69_GC</vt:lpstr>
      <vt:lpstr>PAII-70_GC</vt:lpstr>
      <vt:lpstr>PAII-71_GC</vt:lpstr>
      <vt:lpstr>PAII-72_GC</vt:lpstr>
      <vt:lpstr>PAII-74_GC</vt:lpstr>
      <vt:lpstr>PAII-75_GC</vt:lpstr>
      <vt:lpstr>Gestion Contractual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2021-04-28T16:01:59Z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